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0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ocas27\usuarios\GERCAL\DIVCOL\PLANILHAS DE CONTROLE\"/>
    </mc:Choice>
  </mc:AlternateContent>
  <xr:revisionPtr revIDLastSave="2" documentId="13_ncr:1_{024655E1-DD5E-46F6-83E3-71A4C00DBEC9}" xr6:coauthVersionLast="47" xr6:coauthVersionMax="47" xr10:uidLastSave="{5D2A46B0-ADCF-432D-8A8A-4166D55BCCE8}"/>
  <bookViews>
    <workbookView xWindow="28680" yWindow="240" windowWidth="25440" windowHeight="15390" tabRatio="589" xr2:uid="{00000000-000D-0000-FFFF-FFFF00000000}"/>
  </bookViews>
  <sheets>
    <sheet name="Planilha de Controle" sheetId="1" r:id="rId1"/>
    <sheet name="Plan1" sheetId="5" state="hidden" r:id="rId2"/>
    <sheet name="Database" sheetId="2" r:id="rId3"/>
    <sheet name="Indicadores" sheetId="4" state="hidden" r:id="rId4"/>
  </sheets>
  <definedNames>
    <definedName name="_xlnm._FilterDatabase" localSheetId="2" hidden="1">Database!$C$1:$C$61</definedName>
    <definedName name="_xlnm.Print_Area" localSheetId="3">Indicadores!$B$2:$K$4</definedName>
    <definedName name="_xlnm.Print_Area" localSheetId="0">'Planilha de Controle'!$A$1:$V$72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2" i="1" l="1"/>
  <c r="N44" i="1" l="1"/>
  <c r="M73" i="1" l="1"/>
  <c r="N73" i="1"/>
  <c r="O67" i="1" l="1"/>
  <c r="O9" i="1" l="1"/>
  <c r="O28" i="1" l="1"/>
  <c r="O69" i="1" l="1"/>
  <c r="O70" i="1"/>
  <c r="O25" i="1" l="1"/>
  <c r="O24" i="1" l="1"/>
  <c r="O62" i="1" l="1"/>
  <c r="O61" i="1"/>
  <c r="O33" i="1"/>
  <c r="O60" i="1" l="1"/>
  <c r="O59" i="1" l="1"/>
  <c r="O7" i="1" l="1"/>
  <c r="O32" i="1" l="1"/>
  <c r="O20" i="1" l="1"/>
  <c r="O19" i="1" l="1"/>
  <c r="O18" i="1" l="1"/>
  <c r="O16" i="1" l="1"/>
  <c r="O6" i="1" l="1"/>
  <c r="O5" i="1" l="1"/>
  <c r="O10" i="1"/>
  <c r="O15" i="1" l="1"/>
  <c r="O14" i="1"/>
  <c r="O30" i="1" l="1"/>
  <c r="O13" i="1" l="1"/>
  <c r="O29" i="1" l="1"/>
  <c r="O11" i="1"/>
  <c r="O12" i="1"/>
  <c r="O38" i="1"/>
  <c r="O39" i="1"/>
  <c r="O40" i="1"/>
  <c r="O42" i="1"/>
  <c r="O43" i="1"/>
  <c r="O44" i="1"/>
  <c r="O31" i="1"/>
  <c r="O47" i="1"/>
  <c r="O48" i="1"/>
  <c r="O49" i="1"/>
  <c r="O50" i="1"/>
  <c r="O51" i="1"/>
  <c r="O53" i="1"/>
  <c r="O21" i="1"/>
  <c r="O22" i="1"/>
  <c r="O54" i="1"/>
  <c r="O56" i="1"/>
  <c r="O57" i="1"/>
  <c r="O58" i="1"/>
  <c r="O23" i="1"/>
  <c r="O8" i="1"/>
  <c r="O64" i="1"/>
  <c r="O65" i="1"/>
  <c r="O66" i="1"/>
  <c r="O72" i="1"/>
  <c r="C4" i="4" l="1"/>
  <c r="J4" i="4"/>
  <c r="K4" i="4"/>
  <c r="I4" i="4"/>
  <c r="H4" i="4"/>
  <c r="G4" i="4"/>
  <c r="F4" i="4"/>
  <c r="E4" i="4"/>
  <c r="D4" i="4"/>
  <c r="B4" i="4"/>
</calcChain>
</file>

<file path=xl/sharedStrings.xml><?xml version="1.0" encoding="utf-8"?>
<sst xmlns="http://schemas.openxmlformats.org/spreadsheetml/2006/main" count="987" uniqueCount="477">
  <si>
    <t>Planilha de Controle de Licitações 2016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</si>
  <si>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</si>
  <si>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</si>
  <si>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</si>
  <si>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</si>
  <si>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</si>
  <si>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</si>
  <si>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</si>
  <si>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</si>
  <si>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</si>
  <si>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</si>
  <si>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</si>
  <si>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VALOR ESTIMADO</t>
  </si>
  <si>
    <t>VALOR AQUISIÇÃO</t>
  </si>
  <si>
    <t>% DE REDUÇÃO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</si>
  <si>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</si>
  <si>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</si>
  <si>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</si>
  <si>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</si>
  <si>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</si>
  <si>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</si>
  <si>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</si>
  <si>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</si>
  <si>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</si>
  <si>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</si>
  <si>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</si>
  <si>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</si>
  <si>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</si>
  <si>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</si>
  <si>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</si>
  <si>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8.858/2016</t>
  </si>
  <si>
    <t>01/2016</t>
  </si>
  <si>
    <t>09/05/2016</t>
  </si>
  <si>
    <t>Adesão</t>
  </si>
  <si>
    <t>Decreto 7.892/13, art. 22</t>
  </si>
  <si>
    <t>Prestação de serviços de telefonia móvel (SMP)</t>
  </si>
  <si>
    <t>GERSOL</t>
  </si>
  <si>
    <t>NÃO</t>
  </si>
  <si>
    <t>DIREXE</t>
  </si>
  <si>
    <t>Concluído</t>
  </si>
  <si>
    <t>TELEFÔNICA BRASIL S.A.</t>
  </si>
  <si>
    <t>Contrato</t>
  </si>
  <si>
    <t>42/2016</t>
  </si>
  <si>
    <t>8.859/2016</t>
  </si>
  <si>
    <t>02/2016</t>
  </si>
  <si>
    <t>Aquisição de aparelhos celulares</t>
  </si>
  <si>
    <t>TECH CELL COMERCIAL LTDA-ME</t>
  </si>
  <si>
    <t>23.203.733/0001-29</t>
  </si>
  <si>
    <t>Ordem de Fornecimento</t>
  </si>
  <si>
    <t>16.397/2016</t>
  </si>
  <si>
    <t>03/2016</t>
  </si>
  <si>
    <t>15/09/2016</t>
  </si>
  <si>
    <t>Solução integrada de gerenciamento de contratos administrativos e Business Intelligence (BI)</t>
  </si>
  <si>
    <t>SUPTIN</t>
  </si>
  <si>
    <t>2205ª - 23/09/2016</t>
  </si>
  <si>
    <t>N2O TECNOLOGIA DA INFORMAÇÃO LTDA-ME</t>
  </si>
  <si>
    <t>10.671.554/0001-74</t>
  </si>
  <si>
    <t>18.007/2016</t>
  </si>
  <si>
    <t>04/2016</t>
  </si>
  <si>
    <t>14/10/2016</t>
  </si>
  <si>
    <t>Aquisição de papel A4</t>
  </si>
  <si>
    <t>GERCAL</t>
  </si>
  <si>
    <t>NÃO SE APLICA</t>
  </si>
  <si>
    <t>ON LINE PAPELARIA E INFORMÁTICA EIRELI-EPP</t>
  </si>
  <si>
    <t>09.666.393/0001-41</t>
  </si>
  <si>
    <t>22.152/2016</t>
  </si>
  <si>
    <t>05/2016</t>
  </si>
  <si>
    <t>21/12/2016</t>
  </si>
  <si>
    <t>Contratação de serviços de Limpeza</t>
  </si>
  <si>
    <t>GERSEG</t>
  </si>
  <si>
    <t>CARDEAL GESTÃO EMPRESARIAL E SERVIÇOS LTDA</t>
  </si>
  <si>
    <t>05.703.030/0001-88</t>
  </si>
  <si>
    <t>130/2016</t>
  </si>
  <si>
    <t>04/01/2016</t>
  </si>
  <si>
    <t>Dispensa</t>
  </si>
  <si>
    <t>Lei 8.666/93, art. 24, inc. II</t>
  </si>
  <si>
    <t>Aquisição de Capa de Chuva</t>
  </si>
  <si>
    <t>SUPGUA</t>
  </si>
  <si>
    <t>SIM</t>
  </si>
  <si>
    <t>DIRAFI</t>
  </si>
  <si>
    <t>25/01//2016</t>
  </si>
  <si>
    <t>RIO MASTER EQUIPAMENTOS DE PROTEÇÃO IND. LTDA-ME</t>
  </si>
  <si>
    <t>710/2016</t>
  </si>
  <si>
    <t>11/01/2016</t>
  </si>
  <si>
    <t>Aquisição de licença de software</t>
  </si>
  <si>
    <t>RAZOR INFORMÁTICA LTDA-ME</t>
  </si>
  <si>
    <t>2.712/2016</t>
  </si>
  <si>
    <t>04/02/2016</t>
  </si>
  <si>
    <t>Lei 8.666/93, art. 24, inc. IV</t>
  </si>
  <si>
    <t>Serviços de controle, monitoramento e combate ao Aedes Aegypti nos Portos da CDRJ</t>
  </si>
  <si>
    <t>SUPMAM</t>
  </si>
  <si>
    <t>FUMAJET INDÚSTRIA E COMÉRCIO DE EQUIPAMENTOS SA.</t>
  </si>
  <si>
    <t>17/2016</t>
  </si>
  <si>
    <t>3.701/2016</t>
  </si>
  <si>
    <t>23/02/2016</t>
  </si>
  <si>
    <t xml:space="preserve">Serviço de impressão e confecção de material institucional </t>
  </si>
  <si>
    <t>DIRPRE</t>
  </si>
  <si>
    <t>UNITY GRÁFICA LTDA-ME</t>
  </si>
  <si>
    <t>8 e 9</t>
  </si>
  <si>
    <t>4.763/2016</t>
  </si>
  <si>
    <t>08/03/2016</t>
  </si>
  <si>
    <t>Aquisição de brindes corporativos</t>
  </si>
  <si>
    <t>GERNOP</t>
  </si>
  <si>
    <t>ZIMI BRINDES EIRELI-ME</t>
  </si>
  <si>
    <t>23.035.734/0001-01</t>
  </si>
  <si>
    <t>4.775/2016</t>
  </si>
  <si>
    <t>06/2016</t>
  </si>
  <si>
    <t>Serviços de diagramação, formatação e confecção de folder institucional</t>
  </si>
  <si>
    <t>IMO'S GRÁFICA E EDITORA LTDA</t>
  </si>
  <si>
    <t>10.266/2016</t>
  </si>
  <si>
    <t>07/2016</t>
  </si>
  <si>
    <t>01/06/2016</t>
  </si>
  <si>
    <t>Serviço de revisão preventiva e obrigatória em 6 veículos, tipo pick-up</t>
  </si>
  <si>
    <t>DARA PRIME COMÉRCIO AUTOMOTIVO LTDA</t>
  </si>
  <si>
    <t>10.569/2016</t>
  </si>
  <si>
    <t>08/2016</t>
  </si>
  <si>
    <t>10/06/2016</t>
  </si>
  <si>
    <t>Aquisição de Cartões MIFARE e Porta Crachás em PVC</t>
  </si>
  <si>
    <t>Cancelada</t>
  </si>
  <si>
    <t>11.007/2016</t>
  </si>
  <si>
    <t>09/2016</t>
  </si>
  <si>
    <t>06/06/2016</t>
  </si>
  <si>
    <t>ART CARD LTDA-EPP</t>
  </si>
  <si>
    <t>12.359/2016</t>
  </si>
  <si>
    <t>10/2016</t>
  </si>
  <si>
    <t>04/07/2016</t>
  </si>
  <si>
    <t>Aquisição de Elementos Filtrantes para Purificadores  de Água da CDRJ</t>
  </si>
  <si>
    <t>GERFAC</t>
  </si>
  <si>
    <t>BH FILTROS, BEBEDOUROS E PURIFICADORES DE ÁGUA LTDA-ME MARCOS E BERTA LTDA-ME</t>
  </si>
  <si>
    <t>11.286.829/0001-19  09.035.549/0001-96</t>
  </si>
  <si>
    <t>20 e 21</t>
  </si>
  <si>
    <t>28/07/2016 e 20/07/2016</t>
  </si>
  <si>
    <t>13.241/2016</t>
  </si>
  <si>
    <t>11/2016</t>
  </si>
  <si>
    <t>18/07/2016</t>
  </si>
  <si>
    <t>Serviço de recorte digital para acompanhamento de processos judiciais</t>
  </si>
  <si>
    <t>GERCON</t>
  </si>
  <si>
    <t>WEBJUR PROCESSAMENTOS DE DADOS LTDA-EPP</t>
  </si>
  <si>
    <t>15.202/2016</t>
  </si>
  <si>
    <t>12/2016</t>
  </si>
  <si>
    <t>25/08/2016</t>
  </si>
  <si>
    <t>Lei 13.303/16, art. 29, inc.I</t>
  </si>
  <si>
    <t>Manutenção dos elevadores da SUPRIO</t>
  </si>
  <si>
    <t>SUPENG</t>
  </si>
  <si>
    <t>MÓDULO ENGENHARIA, CONSULTORIA E GERÊNCIA</t>
  </si>
  <si>
    <t>54/2016</t>
  </si>
  <si>
    <t>15.394/2016</t>
  </si>
  <si>
    <t>13/2016</t>
  </si>
  <si>
    <t>30/08/2016</t>
  </si>
  <si>
    <t>Lei 13.303/16, art. 29, inc.II</t>
  </si>
  <si>
    <t>Reparo do projetor SMART (modelo UF 65)</t>
  </si>
  <si>
    <t>MV CASTRO SERVIÇOS DE INSTALAÇÃO E ASSISTÊNCIA LTDA-ME</t>
  </si>
  <si>
    <t>17.875/2016</t>
  </si>
  <si>
    <t>14/2016</t>
  </si>
  <si>
    <t>11/10/2016</t>
  </si>
  <si>
    <t>Aquisição de bateria automotiva</t>
  </si>
  <si>
    <t>GERMAP</t>
  </si>
  <si>
    <t>COMASSISTEC COMÉRCIO DE BATERIAS LTDA-ME</t>
  </si>
  <si>
    <t>19.046/2016</t>
  </si>
  <si>
    <t>15/2016</t>
  </si>
  <si>
    <t>01/11/2016</t>
  </si>
  <si>
    <t>EIFFEL COMÉRCIO AUTOMOTTIVO LTDA</t>
  </si>
  <si>
    <t>20.567/2016</t>
  </si>
  <si>
    <t>16/2016</t>
  </si>
  <si>
    <t>29/11/2016</t>
  </si>
  <si>
    <t>Compra de bobinas térmicas para REP</t>
  </si>
  <si>
    <t>CEPORT</t>
  </si>
  <si>
    <t>ALMIR GUERIERI MEI</t>
  </si>
  <si>
    <t>20.645/2016</t>
  </si>
  <si>
    <t>30/11/2016</t>
  </si>
  <si>
    <t>Aquisição de cadeados para GERFOP</t>
  </si>
  <si>
    <t>20.810/2016</t>
  </si>
  <si>
    <t>18/2016</t>
  </si>
  <si>
    <t>01/12/2016</t>
  </si>
  <si>
    <t>Fornecimento parcelado de água mineral</t>
  </si>
  <si>
    <t>21.498/2016</t>
  </si>
  <si>
    <t>19/2016</t>
  </si>
  <si>
    <t>14/12/2016</t>
  </si>
  <si>
    <t>Lei 8.666/16, art. 24, inc II</t>
  </si>
  <si>
    <t>Compra de 16 HD`s internos</t>
  </si>
  <si>
    <t>NAVIZO MAT. ELET.EQUIPAMENTOS DE INF. LTDA</t>
  </si>
  <si>
    <t>04.996.048/0001-52</t>
  </si>
  <si>
    <t>2.834/2016</t>
  </si>
  <si>
    <t>11/02/2016</t>
  </si>
  <si>
    <t>Inexigibilidade</t>
  </si>
  <si>
    <t>Lei 8.666/93, art. 25, inc. I</t>
  </si>
  <si>
    <t>Participação da CDRJ na Intermodal South America 2016</t>
  </si>
  <si>
    <t>SEACOM</t>
  </si>
  <si>
    <t>2177ª - 16/03/2016</t>
  </si>
  <si>
    <t>INTERMODAL ORGANIZAÇÃO DE EVENTOS LTDA</t>
  </si>
  <si>
    <t>ISA16-45</t>
  </si>
  <si>
    <t>3.790/2016</t>
  </si>
  <si>
    <t>24/02/2016</t>
  </si>
  <si>
    <t>Lei 8.666/93, art. 25, inc. II</t>
  </si>
  <si>
    <t>Assinatura de periódicos e consultas que tratam de licitações e contratos</t>
  </si>
  <si>
    <t>ZÊNITE INFORMAÇÕES E CONSULTORIA</t>
  </si>
  <si>
    <t>29/2016</t>
  </si>
  <si>
    <t>8.646/2016</t>
  </si>
  <si>
    <t>05/05/2016</t>
  </si>
  <si>
    <t>Serviços postais e vendas de produtos pelo período de 60 meses</t>
  </si>
  <si>
    <t>GERPRI</t>
  </si>
  <si>
    <t>EMPRESA BRASILEIRA DE CORREIOS E TELÉGRAFOS</t>
  </si>
  <si>
    <t>34.028.316/0001-03</t>
  </si>
  <si>
    <t>52/2016</t>
  </si>
  <si>
    <t>13.824/2016</t>
  </si>
  <si>
    <t>27/07/2016</t>
  </si>
  <si>
    <t>Assinatura do informativo técnico IOB</t>
  </si>
  <si>
    <t>AUDINT</t>
  </si>
  <si>
    <t>IOB INFORMAÇÕES OBJETIVAS PUBLICAÇÕES JURÍDICAS LTDA</t>
  </si>
  <si>
    <t>70/2016</t>
  </si>
  <si>
    <t>18.409/2016</t>
  </si>
  <si>
    <t>21/10/2016</t>
  </si>
  <si>
    <t>Serviço de conserto de registradores eletrônicos de ponto</t>
  </si>
  <si>
    <t>GERARH</t>
  </si>
  <si>
    <t>DIGICON S/A CONTROLE ELETRÔNICO PARA MECÂNICA</t>
  </si>
  <si>
    <t>88.020.102/0001-10</t>
  </si>
  <si>
    <t>20.737/2016</t>
  </si>
  <si>
    <t>Serviço de customização do sistema OMDv2.0 para Gestão de Ouvidorias</t>
  </si>
  <si>
    <t>OUVGER</t>
  </si>
  <si>
    <t>2193ª - 08/07/2016</t>
  </si>
  <si>
    <t>26.145/2015</t>
  </si>
  <si>
    <t>Pregão</t>
  </si>
  <si>
    <t>Lei 10.520/02</t>
  </si>
  <si>
    <t>Contratação de serviços de Service Desk</t>
  </si>
  <si>
    <t>DIFITE</t>
  </si>
  <si>
    <t>1.552/2016</t>
  </si>
  <si>
    <t>05/02/2016</t>
  </si>
  <si>
    <t>Contratação de Auditoria de Vale Transporte</t>
  </si>
  <si>
    <t>SUBENE</t>
  </si>
  <si>
    <t>19.124/2015</t>
  </si>
  <si>
    <t>Manutenção preventiva e corretiva dos aparelhos de ar condicionado</t>
  </si>
  <si>
    <t>2.518/2016</t>
  </si>
  <si>
    <t>Prestação de serviços de seguro total para veículos da CDRJ</t>
  </si>
  <si>
    <t>ROYAL &amp; SUNALLIANCE SEGUROS (BRASIL)S.A</t>
  </si>
  <si>
    <t>33.065.699/0001-27</t>
  </si>
  <si>
    <t>64</t>
  </si>
  <si>
    <t>3.959/2016</t>
  </si>
  <si>
    <t>01/03/2016</t>
  </si>
  <si>
    <t>RP para Aquisição de material diverso para copa e cozinha</t>
  </si>
  <si>
    <t>SETALM</t>
  </si>
  <si>
    <t>DIVERSAS EMPRESAS</t>
  </si>
  <si>
    <t>DIVERSOS</t>
  </si>
  <si>
    <t>20 e 21/17</t>
  </si>
  <si>
    <t>4.635/2016</t>
  </si>
  <si>
    <t>11/03/2016</t>
  </si>
  <si>
    <t>RP  para fornecimento de equipamentos de segurança para atender a Guarda Portuária</t>
  </si>
  <si>
    <t>2202ª - 02/09/2016</t>
  </si>
  <si>
    <t>09 a 11/17</t>
  </si>
  <si>
    <t>7.488/2016</t>
  </si>
  <si>
    <t>16/09/2016</t>
  </si>
  <si>
    <t>Serviços de recolhimento de entulhos no RIOPOR</t>
  </si>
  <si>
    <t>7.486/2016</t>
  </si>
  <si>
    <t>19/04/2016</t>
  </si>
  <si>
    <t>Serviços de capina e corte de vegetação no ITAPOR</t>
  </si>
  <si>
    <t>ESGO-JET AMBIENTAL LTDA EPP</t>
  </si>
  <si>
    <t>17.332.857/0001-01</t>
  </si>
  <si>
    <t>11/2017</t>
  </si>
  <si>
    <t>7.491/2016</t>
  </si>
  <si>
    <t>28/09/2016</t>
  </si>
  <si>
    <t>Serviços de recuperação da pavimentação asfáltica das vias de acesso de veículos do ITAPOR</t>
  </si>
  <si>
    <t>Fracassada</t>
  </si>
  <si>
    <t>-</t>
  </si>
  <si>
    <t>4.845/2016</t>
  </si>
  <si>
    <t>RP para aquisição de uniformes da guarda portuária</t>
  </si>
  <si>
    <t>32a35/18; 2a4/19</t>
  </si>
  <si>
    <t>4.966/2016</t>
  </si>
  <si>
    <t>09/03/2016</t>
  </si>
  <si>
    <t>Aquisição de equipamentos de segurança</t>
  </si>
  <si>
    <t>23.787/2015</t>
  </si>
  <si>
    <t>23/05/2016</t>
  </si>
  <si>
    <t>Prestação de serviços de condução de veículos por meio de motorista executivo e de carro leve</t>
  </si>
  <si>
    <t>10.598/2016</t>
  </si>
  <si>
    <t>09/06/2016</t>
  </si>
  <si>
    <t>Prestação de serviços de Auditoria Ambiental nos Portos administrados pela CDRJ</t>
  </si>
  <si>
    <t>GERMAM</t>
  </si>
  <si>
    <t>PLANETA TERRA CONSUL. AMBIENTAL LTDA–ME</t>
  </si>
  <si>
    <t>13.488.235/0001-16</t>
  </si>
  <si>
    <t>07/2017</t>
  </si>
  <si>
    <t>21.560/2016</t>
  </si>
  <si>
    <t>12/07/2016</t>
  </si>
  <si>
    <t>Prestação dos serviços de sondagem geológica na área multimodal 1 do Porto de Itaguaí</t>
  </si>
  <si>
    <t>GERGOB</t>
  </si>
  <si>
    <t>DSOARES EMPREENDIMENTOS EIRELE EPP</t>
  </si>
  <si>
    <t>20.051.915/0001-33</t>
  </si>
  <si>
    <t>17/2017</t>
  </si>
  <si>
    <t>12.654/2016</t>
  </si>
  <si>
    <t>15/07/2016</t>
  </si>
  <si>
    <t>Prestação de serviço de Manutenção preventiva  e corretiva dos veículos da frota da CDRJ</t>
  </si>
  <si>
    <t>COMERCIAL AZ REPRESENTAÇÕES</t>
  </si>
  <si>
    <t>11.757.229/0001-91</t>
  </si>
  <si>
    <t>05/2017</t>
  </si>
  <si>
    <t>13.133/2016</t>
  </si>
  <si>
    <t>25/07/2016</t>
  </si>
  <si>
    <t>Prestação de serviços de Auditoria Externa Contábil</t>
  </si>
  <si>
    <t>GERCOT</t>
  </si>
  <si>
    <t>AUDIMEC – AUDITORES INDEPENDENTES S/S – EPP</t>
  </si>
  <si>
    <t>11.254.307/0001-35</t>
  </si>
  <si>
    <t>08/2017</t>
  </si>
  <si>
    <t>13.979/2016</t>
  </si>
  <si>
    <t>02/08/2016</t>
  </si>
  <si>
    <t>RP para Prestação de serviços de modernização administrativa portuária</t>
  </si>
  <si>
    <t>LINKCON LTDA-EPP</t>
  </si>
  <si>
    <t>63/2016</t>
  </si>
  <si>
    <t>7.404/2016</t>
  </si>
  <si>
    <t>22/11/2016</t>
  </si>
  <si>
    <t>Contratação de Serviços de Engenharia consultiva destinados a avaliação imobiliária</t>
  </si>
  <si>
    <t>DIVPAT</t>
  </si>
  <si>
    <t>1.103/2016</t>
  </si>
  <si>
    <t>29/08/2016</t>
  </si>
  <si>
    <t>Implantação de cercas no loteamento vilar dos coqueiros do Porto de Itaguai - RJ</t>
  </si>
  <si>
    <t>ENGETELA COMÉRCIO E SERVIÇOS EIRELI-ME</t>
  </si>
  <si>
    <t>12.721.248/0002-01</t>
  </si>
  <si>
    <t>25/2017</t>
  </si>
  <si>
    <t>15.584/2016</t>
  </si>
  <si>
    <t>20/2016</t>
  </si>
  <si>
    <t>26/09/2016</t>
  </si>
  <si>
    <t>Manutenção corretiva, evolutiva, suporte técnico e customização ao sistema supervia de dados</t>
  </si>
  <si>
    <t>RIGHTWAY CONSULTORIA E SISTEMAS LTDA-EPP</t>
  </si>
  <si>
    <t>00.988.628/0001-47</t>
  </si>
  <si>
    <t>23/2017</t>
  </si>
  <si>
    <t>15.293/2016</t>
  </si>
  <si>
    <t>21/2016</t>
  </si>
  <si>
    <t>12/09/2016</t>
  </si>
  <si>
    <t>Fornecimento e implantação de sistema de gestão de recursos humanos</t>
  </si>
  <si>
    <t>2199ª - 11/08/2016</t>
  </si>
  <si>
    <t>22/2016</t>
  </si>
  <si>
    <t>CONSTRUTORA W.V. LTDA</t>
  </si>
  <si>
    <t>03.589.880/0001-71</t>
  </si>
  <si>
    <t>02/2017</t>
  </si>
  <si>
    <t>17.008/2016</t>
  </si>
  <si>
    <t>23/2016</t>
  </si>
  <si>
    <t>Contratação de agência de publicidade para serviços de diagramação e veiculação de BP da CDRJ</t>
  </si>
  <si>
    <t>W&amp;M PUBLICIDADE LTDA-EPP</t>
  </si>
  <si>
    <t>01.527.405/0001-45</t>
  </si>
  <si>
    <t>14/2017</t>
  </si>
  <si>
    <t>17.071/2016</t>
  </si>
  <si>
    <t>24/2016</t>
  </si>
  <si>
    <t>05/10/2016</t>
  </si>
  <si>
    <t>Prestação de Serviços de emissão, marcação e remarcação de bihetes de passagens aéreas</t>
  </si>
  <si>
    <t>IDEIAS TURISMO LTDA-ME</t>
  </si>
  <si>
    <t>02.676.310/0001-56</t>
  </si>
  <si>
    <t>12/2017</t>
  </si>
  <si>
    <t>16.343/2016</t>
  </si>
  <si>
    <t>25/2016</t>
  </si>
  <si>
    <t>13/10/2016</t>
  </si>
  <si>
    <t>Aquisição de boias de sinalização náutica para o Porto de Itaguaí</t>
  </si>
  <si>
    <t>RIO INTERPORT CONSULT ENGENHARIA LTDA</t>
  </si>
  <si>
    <t>72.164.593/0001-32</t>
  </si>
  <si>
    <t>19/2017</t>
  </si>
  <si>
    <t>17.914/2016</t>
  </si>
  <si>
    <t>26/2016</t>
  </si>
  <si>
    <t>19/10/2016</t>
  </si>
  <si>
    <t>Serviços de manutenção do sistema SSA</t>
  </si>
  <si>
    <t>INDÚSTRIA DE SOFTWARE E SOLUÇÕES LTDA</t>
  </si>
  <si>
    <t>05.056.597/0001-00</t>
  </si>
  <si>
    <t>32/2017</t>
  </si>
  <si>
    <t>17.985/2016</t>
  </si>
  <si>
    <t>27/2016</t>
  </si>
  <si>
    <t>Seguro nos ramos de incêndio e riscos diversos para os bens móveis e imóveis da CDRJ</t>
  </si>
  <si>
    <t>SOMPO SEGUROS S.A</t>
  </si>
  <si>
    <t>61.383.493/0001-80</t>
  </si>
  <si>
    <t>28/2017</t>
  </si>
  <si>
    <t>17.508/2016</t>
  </si>
  <si>
    <t>28/2016</t>
  </si>
  <si>
    <t>24/10/2016</t>
  </si>
  <si>
    <t>Recuperação da rede elétrica de média tensão no Porto do Rio de Janeiro</t>
  </si>
  <si>
    <t>ENTÉUXES ENGENHARIA COMÉRCIO E REPRESENTAÇÕES LTDA</t>
  </si>
  <si>
    <t>26/2017</t>
  </si>
  <si>
    <t>22131/2015</t>
  </si>
  <si>
    <t>27/10/2016</t>
  </si>
  <si>
    <t>Manutenção e Operação da Sinalização Náutica</t>
  </si>
  <si>
    <t>18.855/2016</t>
  </si>
  <si>
    <t>30/2016</t>
  </si>
  <si>
    <t>31/10/2016</t>
  </si>
  <si>
    <t>Serviço de manutenção elétrica e iluminação viária no Porto de Itaguaí e Angra dos Reis</t>
  </si>
  <si>
    <t>ENGEPARK OBRAS E SERVIÇOS LTDA-ME</t>
  </si>
  <si>
    <t>11.033.129/0001-12</t>
  </si>
  <si>
    <t>56/2017</t>
  </si>
  <si>
    <t>19.073/2016</t>
  </si>
  <si>
    <t>31/2016</t>
  </si>
  <si>
    <t>08/11/2016</t>
  </si>
  <si>
    <t>Serviço de limpeza e desinfecção dos reservatórios de água dos Portos do RJ, Itaguaí e Angra</t>
  </si>
  <si>
    <t>SOLVE SERVICE QUÍMICA E MEIO AMBIENTE LTDA-ME</t>
  </si>
  <si>
    <t>35/2017</t>
  </si>
  <si>
    <t>2.978/2016</t>
  </si>
  <si>
    <t>32/2016</t>
  </si>
  <si>
    <t>23/11/2016</t>
  </si>
  <si>
    <t>Serviços de manutenção dos dispositivos de sinalização viária</t>
  </si>
  <si>
    <t>RODOPLEX ENGENHARIA LTDA</t>
  </si>
  <si>
    <t>75/2017</t>
  </si>
  <si>
    <t>20.928/2016</t>
  </si>
  <si>
    <t>33/2016</t>
  </si>
  <si>
    <t>27/12/2016</t>
  </si>
  <si>
    <t>Serviços de manutenção preventiva e corretiva em 2 (dois) elevadores do Edifício Sede</t>
  </si>
  <si>
    <t>ELEVADORES IVIMAIA LTDA-ME</t>
  </si>
  <si>
    <t>77/2017</t>
  </si>
  <si>
    <t>11.060/2011</t>
  </si>
  <si>
    <t>09/12/2016</t>
  </si>
  <si>
    <t>Concorrência</t>
  </si>
  <si>
    <t>Lei 8.666/93, art. 23, inc. II, "c"</t>
  </si>
  <si>
    <t>Serviços de redução das plataformas dos armazens 7/13 e pav. asf. entre armazéns 14/18</t>
  </si>
  <si>
    <t>26.587/2011</t>
  </si>
  <si>
    <t>Obras de implantação do novo portão 24 do porto do Rio de Janeiro</t>
  </si>
  <si>
    <t>TOTAL UTILITY OBRAS DE ENGENHARIA EIRELI</t>
  </si>
  <si>
    <t>70/2018</t>
  </si>
  <si>
    <t>16.731/2016</t>
  </si>
  <si>
    <t>Implantação de nova rede de esgoto para o prédio da gerência do porto de Angra dos Reis</t>
  </si>
  <si>
    <t>CONSTRURIO CONSTRUÇÕES LTDA-ME</t>
  </si>
  <si>
    <t xml:space="preserve">18.919.635/0001-52 </t>
  </si>
  <si>
    <t>41/2018</t>
  </si>
  <si>
    <t>13.637/2015</t>
  </si>
  <si>
    <t>Construção de rede de esgotamento sanitário do Porto do RJ</t>
  </si>
  <si>
    <t>12.186/2015</t>
  </si>
  <si>
    <t>16/12/2016</t>
  </si>
  <si>
    <t>Contratação de escritório de advocacia trabalhista</t>
  </si>
  <si>
    <t>FERREIRA &amp; CHAGAS ADVOGADOS</t>
  </si>
  <si>
    <t>10/2020</t>
  </si>
  <si>
    <t>20/02/2020</t>
  </si>
  <si>
    <t>21/02/2020</t>
  </si>
  <si>
    <t>Original</t>
  </si>
  <si>
    <t>DIVGAM</t>
  </si>
  <si>
    <t>Aditivo</t>
  </si>
  <si>
    <t>SUPJUR</t>
  </si>
  <si>
    <t>Acautelado</t>
  </si>
  <si>
    <t>Fase Externa</t>
  </si>
  <si>
    <t>RDC</t>
  </si>
  <si>
    <t>DICONS</t>
  </si>
  <si>
    <t>Fase Interna</t>
  </si>
  <si>
    <t>DIRGES</t>
  </si>
  <si>
    <t>Convite</t>
  </si>
  <si>
    <t>GERINC</t>
  </si>
  <si>
    <t>Suspenso</t>
  </si>
  <si>
    <t>SUPADM</t>
  </si>
  <si>
    <t>Em Andamento</t>
  </si>
  <si>
    <t>DIRGEP</t>
  </si>
  <si>
    <t>DIVDOC</t>
  </si>
  <si>
    <t>SUPFIN</t>
  </si>
  <si>
    <t>DICONT</t>
  </si>
  <si>
    <t>DIGEFI</t>
  </si>
  <si>
    <t>DISERG</t>
  </si>
  <si>
    <t>SUPREC</t>
  </si>
  <si>
    <t>DIAPES</t>
  </si>
  <si>
    <t>SUPCOM</t>
  </si>
  <si>
    <t>DIMACO</t>
  </si>
  <si>
    <t>DIVETA</t>
  </si>
  <si>
    <t>DIVGAT</t>
  </si>
  <si>
    <t>SUPDEP</t>
  </si>
  <si>
    <t>DIDEPO</t>
  </si>
  <si>
    <t>DICOFI</t>
  </si>
  <si>
    <t>SUPLAN</t>
  </si>
  <si>
    <t>DIPLAN</t>
  </si>
  <si>
    <t>DIPROB</t>
  </si>
  <si>
    <t>DIMAPO</t>
  </si>
  <si>
    <t>SUPITA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</si>
  <si>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</si>
  <si>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</si>
  <si>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</si>
  <si>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</si>
  <si>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</si>
  <si>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</si>
  <si>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</si>
  <si>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</si>
  <si>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</si>
  <si>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GERNIT</t>
  </si>
  <si>
    <t>SUPAUD</t>
  </si>
  <si>
    <t>ASSCOM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</si>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</sst>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20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14" fontId="6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10" fontId="0" fillId="0" borderId="0" xfId="0" applyNumberFormat="1"/>
    <xf numFmtId="44" fontId="0" fillId="0" borderId="0" xfId="1" applyFont="1" applyAlignment="1"/>
    <xf numFmtId="0" fontId="0" fillId="0" borderId="0" xfId="0" applyAlignment="1">
      <alignment vertical="center"/>
    </xf>
    <xf numFmtId="0" fontId="2" fillId="0" borderId="0" xfId="3"/>
    <xf numFmtId="14" fontId="6" fillId="2" borderId="6" xfId="3" applyNumberFormat="1" applyFont="1" applyFill="1" applyBorder="1" applyAlignment="1">
      <alignment horizontal="center" vertical="center" wrapText="1"/>
    </xf>
    <xf numFmtId="14" fontId="0" fillId="0" borderId="0" xfId="2" applyNumberFormat="1" applyFont="1" applyAlignment="1">
      <alignment horizontal="center"/>
    </xf>
    <xf numFmtId="0" fontId="7" fillId="5" borderId="0" xfId="0" applyFont="1" applyFill="1"/>
    <xf numFmtId="0" fontId="10" fillId="0" borderId="7" xfId="0" applyFont="1" applyBorder="1" applyAlignment="1">
      <alignment horizontal="right"/>
    </xf>
    <xf numFmtId="49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/>
    </xf>
    <xf numFmtId="44" fontId="10" fillId="0" borderId="7" xfId="1" applyFont="1" applyBorder="1" applyAlignment="1"/>
    <xf numFmtId="10" fontId="10" fillId="0" borderId="7" xfId="2" applyNumberFormat="1" applyFont="1" applyBorder="1" applyAlignment="1">
      <alignment horizontal="center"/>
    </xf>
    <xf numFmtId="14" fontId="10" fillId="0" borderId="7" xfId="2" applyNumberFormat="1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164" fontId="10" fillId="0" borderId="7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0" fillId="0" borderId="8" xfId="0" applyBorder="1"/>
    <xf numFmtId="0" fontId="11" fillId="2" borderId="8" xfId="3" applyFont="1" applyFill="1" applyBorder="1" applyAlignment="1">
      <alignment horizontal="center" vertical="center" wrapText="1"/>
    </xf>
    <xf numFmtId="49" fontId="11" fillId="2" borderId="8" xfId="3" applyNumberFormat="1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14" fontId="5" fillId="2" borderId="8" xfId="3" applyNumberFormat="1" applyFont="1" applyFill="1" applyBorder="1" applyAlignment="1">
      <alignment horizontal="center" vertical="center"/>
    </xf>
    <xf numFmtId="44" fontId="11" fillId="2" borderId="8" xfId="1" applyFont="1" applyFill="1" applyBorder="1" applyAlignment="1">
      <alignment horizontal="center" vertical="center" wrapText="1"/>
    </xf>
    <xf numFmtId="44" fontId="15" fillId="2" borderId="8" xfId="1" applyFont="1" applyFill="1" applyBorder="1" applyAlignment="1">
      <alignment horizontal="center" vertical="center" wrapText="1"/>
    </xf>
    <xf numFmtId="4" fontId="15" fillId="2" borderId="8" xfId="3" applyNumberFormat="1" applyFont="1" applyFill="1" applyBorder="1" applyAlignment="1">
      <alignment horizontal="center" vertical="center"/>
    </xf>
    <xf numFmtId="164" fontId="15" fillId="2" borderId="8" xfId="3" applyNumberFormat="1" applyFont="1" applyFill="1" applyBorder="1" applyAlignment="1">
      <alignment horizontal="center" vertical="center"/>
    </xf>
    <xf numFmtId="4" fontId="15" fillId="2" borderId="8" xfId="3" applyNumberFormat="1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/>
    </xf>
    <xf numFmtId="14" fontId="15" fillId="2" borderId="8" xfId="3" applyNumberFormat="1" applyFont="1" applyFill="1" applyBorder="1" applyAlignment="1">
      <alignment horizontal="center" vertical="center" wrapText="1"/>
    </xf>
    <xf numFmtId="14" fontId="15" fillId="2" borderId="8" xfId="3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14" fontId="10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44" fontId="10" fillId="0" borderId="8" xfId="1" applyFont="1" applyBorder="1" applyAlignment="1"/>
    <xf numFmtId="10" fontId="10" fillId="0" borderId="8" xfId="2" applyNumberFormat="1" applyFont="1" applyBorder="1" applyAlignment="1">
      <alignment horizontal="center"/>
    </xf>
    <xf numFmtId="14" fontId="10" fillId="0" borderId="8" xfId="2" applyNumberFormat="1" applyFont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164" fontId="10" fillId="0" borderId="8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 wrapText="1"/>
    </xf>
    <xf numFmtId="14" fontId="9" fillId="0" borderId="9" xfId="0" applyNumberFormat="1" applyFont="1" applyBorder="1" applyAlignment="1">
      <alignment wrapText="1"/>
    </xf>
    <xf numFmtId="14" fontId="9" fillId="0" borderId="8" xfId="0" applyNumberFormat="1" applyFont="1" applyBorder="1" applyAlignment="1">
      <alignment wrapText="1"/>
    </xf>
    <xf numFmtId="0" fontId="9" fillId="0" borderId="8" xfId="0" applyFont="1" applyBorder="1"/>
    <xf numFmtId="1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8" xfId="0" applyFont="1" applyBorder="1"/>
    <xf numFmtId="0" fontId="0" fillId="0" borderId="8" xfId="0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44" fontId="10" fillId="0" borderId="8" xfId="1" applyFont="1" applyBorder="1" applyAlignment="1">
      <alignment vertical="center"/>
    </xf>
    <xf numFmtId="10" fontId="10" fillId="0" borderId="8" xfId="2" applyNumberFormat="1" applyFont="1" applyBorder="1" applyAlignment="1">
      <alignment horizontal="center" vertical="center"/>
    </xf>
    <xf numFmtId="14" fontId="10" fillId="0" borderId="8" xfId="2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vertical="center" wrapText="1"/>
    </xf>
    <xf numFmtId="14" fontId="9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14" fontId="10" fillId="0" borderId="8" xfId="2" applyNumberFormat="1" applyFont="1" applyFill="1" applyBorder="1" applyAlignment="1">
      <alignment horizontal="center"/>
    </xf>
    <xf numFmtId="43" fontId="10" fillId="0" borderId="8" xfId="1" applyNumberFormat="1" applyFont="1" applyBorder="1" applyAlignment="1"/>
    <xf numFmtId="164" fontId="10" fillId="0" borderId="8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right"/>
    </xf>
    <xf numFmtId="44" fontId="10" fillId="0" borderId="8" xfId="1" applyFont="1" applyBorder="1" applyAlignment="1">
      <alignment horizontal="center"/>
    </xf>
    <xf numFmtId="9" fontId="19" fillId="0" borderId="8" xfId="2" applyFont="1" applyBorder="1" applyAlignment="1">
      <alignment horizontal="center"/>
    </xf>
    <xf numFmtId="44" fontId="10" fillId="0" borderId="8" xfId="0" applyNumberFormat="1" applyFont="1" applyBorder="1"/>
    <xf numFmtId="0" fontId="16" fillId="0" borderId="8" xfId="0" applyFont="1" applyBorder="1" applyAlignment="1">
      <alignment wrapText="1"/>
    </xf>
    <xf numFmtId="49" fontId="17" fillId="5" borderId="8" xfId="0" applyNumberFormat="1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/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4" fontId="10" fillId="0" borderId="10" xfId="0" applyNumberFormat="1" applyFont="1" applyBorder="1"/>
    <xf numFmtId="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wrapText="1"/>
    </xf>
    <xf numFmtId="0" fontId="9" fillId="0" borderId="10" xfId="0" applyFont="1" applyBorder="1"/>
    <xf numFmtId="0" fontId="8" fillId="0" borderId="8" xfId="3" applyFont="1" applyBorder="1"/>
    <xf numFmtId="0" fontId="2" fillId="0" borderId="8" xfId="3" applyBorder="1"/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10" fontId="14" fillId="0" borderId="1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 xr:uid="{00000000-0005-0000-0000-000002000000}"/>
    <cellStyle name="Porcentagem" xfId="2" builtinId="5"/>
    <cellStyle name="Título 5" xfId="4" xr:uid="{00000000-0005-0000-0000-000004000000}"/>
    <cellStyle name="Título 6" xfId="5" xr:uid="{00000000-0005-0000-0000-000005000000}"/>
    <cellStyle name="Título 7" xfId="6" xr:uid="{00000000-0005-0000-0000-000006000000}"/>
    <cellStyle name="Título 8" xfId="7" xr:uid="{00000000-0005-0000-0000-000007000000}"/>
    <cellStyle name="Total 2" xfId="8" xr:uid="{00000000-0005-0000-0000-000008000000}"/>
  </cellStyles>
  <dxfs count="80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00&quot;.&quot;000&quot;.&quot;000&quot;/&quot;0000&quot;-&quot;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8"/>
        </top>
        <bottom style="thin">
          <color indexed="64"/>
        </bottom>
      </border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47FF9A"/>
        </patternFill>
      </fill>
    </dxf>
  </dxfs>
  <tableStyles count="0" defaultTableStyle="TableStyleMedium2" defaultPivotStyle="PivotStyleLight16"/>
  <colors>
    <mruColors>
      <color rgb="FFFF3C3C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itacoes" displayName="TabLicitacoes" ref="B4:AD73" totalsRowCount="1" tableBorderDxfId="70">
  <autoFilter ref="B4:AD72" xr:uid="{00000000-0009-0000-0100-000001000000}"/>
  <sortState xmlns:xlrd2="http://schemas.microsoft.com/office/spreadsheetml/2017/richdata2" ref="B5:AC146">
    <sortCondition ref="E4"/>
  </sortState>
  <tableColumns count="29">
    <tableColumn id="1" xr3:uid="{00000000-0010-0000-0000-000001000000}" name="N° PROCESSO " dataDxfId="68" totalsRowDxfId="69"/>
    <tableColumn id="2" xr3:uid="{00000000-0010-0000-0000-000002000000}" name="Nº LICITAÇÃO" dataDxfId="66" totalsRowDxfId="67"/>
    <tableColumn id="6" xr3:uid="{00000000-0010-0000-0000-000006000000}" name="DATA ABERTURA" dataDxfId="64" totalsRowDxfId="65"/>
    <tableColumn id="3" xr3:uid="{00000000-0010-0000-0000-000003000000}" name="MODALIDADE" dataDxfId="62" totalsRowDxfId="63"/>
    <tableColumn id="4" xr3:uid="{00000000-0010-0000-0000-000004000000}" name="FUNDAMENTAÇÃO LEGAL" dataDxfId="60" totalsRowDxfId="61"/>
    <tableColumn id="5" xr3:uid="{00000000-0010-0000-0000-000005000000}" name="OBJETO" dataDxfId="58" totalsRowDxfId="59"/>
    <tableColumn id="7" xr3:uid="{00000000-0010-0000-0000-000007000000}" name="SETOR REQUISITANTE" dataDxfId="56" totalsRowDxfId="57"/>
    <tableColumn id="8" xr3:uid="{00000000-0010-0000-0000-000008000000}" name="COTAÇÃO ELETRÔNICA" dataDxfId="54" totalsRowDxfId="55"/>
    <tableColumn id="9" xr3:uid="{00000000-0010-0000-0000-000009000000}" name="AUTORIZAÇÃO" dataDxfId="52" totalsRowDxfId="53"/>
    <tableColumn id="10" xr3:uid="{00000000-0010-0000-0000-00000A000000}" name="DATA" dataDxfId="50" totalsRowDxfId="51"/>
    <tableColumn id="11" xr3:uid="{00000000-0010-0000-0000-00000B000000}" name="SITUAÇÃO ATUAL" dataDxfId="48" totalsRowDxfId="49"/>
    <tableColumn id="12" xr3:uid="{00000000-0010-0000-0000-00000C000000}" name="VALOR ESTIMADO" totalsRowFunction="sum" dataDxfId="46" totalsRowDxfId="47" dataCellStyle="Moeda"/>
    <tableColumn id="13" xr3:uid="{00000000-0010-0000-0000-00000D000000}" name="VALOR AQUISIÇÃO" totalsRowFunction="sum" dataDxfId="44" totalsRowDxfId="45" dataCellStyle="Moeda"/>
    <tableColumn id="14" xr3:uid="{00000000-0010-0000-0000-00000E000000}" name="% DE REDUÇÃO" dataDxfId="42" totalsRowDxfId="43" dataCellStyle="Porcentagem">
      <calculatedColumnFormula>IFERROR((M5-N5)/M5,)</calculatedColumnFormula>
    </tableColumn>
    <tableColumn id="29" xr3:uid="{00000000-0010-0000-0000-00001D000000}" name="DATA HOMOLOGAÇÃO" dataDxfId="40" totalsRowDxfId="41" dataCellStyle="Porcentagem"/>
    <tableColumn id="15" xr3:uid="{00000000-0010-0000-0000-00000F000000}" name="CONTRATADA" dataDxfId="38" totalsRowDxfId="39"/>
    <tableColumn id="16" xr3:uid="{00000000-0010-0000-0000-000010000000}" name="CNPJ" dataDxfId="36" totalsRowDxfId="37"/>
    <tableColumn id="17" xr3:uid="{00000000-0010-0000-0000-000011000000}" name="INSTRUMENTO DE CONTRATAÇÃO" dataDxfId="34" totalsRowDxfId="35"/>
    <tableColumn id="18" xr3:uid="{00000000-0010-0000-0000-000012000000}" name="Nº" dataDxfId="32" totalsRowDxfId="33"/>
    <tableColumn id="19" xr3:uid="{00000000-0010-0000-0000-000013000000}" name="DATA ASSINATURA" dataDxfId="30" totalsRowDxfId="31"/>
    <tableColumn id="20" xr3:uid="{00000000-0010-0000-0000-000014000000}" name="DATA D.O.U." dataDxfId="28" totalsRowDxfId="29"/>
    <tableColumn id="21" xr3:uid="{00000000-0010-0000-0000-000015000000}" name="DATA INÍCIO DO CONTRATO" dataDxfId="26" totalsRowDxfId="27"/>
    <tableColumn id="22" xr3:uid="{00000000-0010-0000-0000-000016000000}" name="DATA TÉRMINO DO CONTRATO" dataDxfId="24" totalsRowDxfId="25"/>
    <tableColumn id="23" xr3:uid="{00000000-0010-0000-0000-000017000000}" name="FISCAL ADMINISTRATIVO" dataDxfId="22" totalsRowDxfId="23"/>
    <tableColumn id="24" xr3:uid="{00000000-0010-0000-0000-000018000000}" name="FISCAL TÉCNICO" dataDxfId="20" totalsRowDxfId="21"/>
    <tableColumn id="25" xr3:uid="{00000000-0010-0000-0000-000019000000}" name="GESTOR" dataDxfId="18" totalsRowDxfId="19"/>
    <tableColumn id="26" xr3:uid="{00000000-0010-0000-0000-00001A000000}" name="EMAIL DO GESTOR" dataDxfId="16" totalsRowDxfId="17"/>
    <tableColumn id="27" xr3:uid="{00000000-0010-0000-0000-00001B000000}" name="TIPO DE CONTRATO" dataDxfId="14" totalsRowDxfId="15"/>
    <tableColumn id="28" xr3:uid="{00000000-0010-0000-0000-00001C000000}" name="CONTRATO ORIGINAL (NÚMERO)" dataDxfId="12" totalsRow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B3:K4" totalsRowShown="0" headerRowDxfId="11" dataDxfId="10">
  <tableColumns count="10">
    <tableColumn id="1" xr3:uid="{00000000-0010-0000-0100-000001000000}" name="QUANTIDADE DE DISPENSAS (%)" dataDxfId="9">
      <calculatedColumnFormula>COUNT('Planilha de Controle'!M31:M57)/COUNT('Planilha de Controle'!M5:M72)</calculatedColumnFormula>
    </tableColumn>
    <tableColumn id="2" xr3:uid="{00000000-0010-0000-0100-000002000000}" name="% DO VALOR DAS DISPENSAS EM RELAÇÃO AO TOTAL" dataDxfId="8">
      <calculatedColumnFormula>SUM('Planilha de Controle'!M31:M57)/SUM('Planilha de Controle'!M5:M72)</calculatedColumnFormula>
    </tableColumn>
    <tableColumn id="3" xr3:uid="{00000000-0010-0000-0100-000003000000}" name="ECONOMIA APURADA (%)" dataDxfId="7">
      <calculatedColumnFormula>(4669230.04-3598181.5)/4669230.04</calculatedColumnFormula>
    </tableColumn>
    <tableColumn id="4" xr3:uid="{00000000-0010-0000-0100-000004000000}" name="ECONOMIA  APURADA (R$)" dataDxfId="6">
      <calculatedColumnFormula>4669230.04-3598181.5</calculatedColumnFormula>
    </tableColumn>
    <tableColumn id="5" xr3:uid="{00000000-0010-0000-0100-000005000000}" name="% DE CONCORRÊNCIAS" dataDxfId="5">
      <calculatedColumnFormula>('Planilha de Controle'!#REF!+'Planilha de Controle'!#REF!+'Planilha de Controle'!#REF!+'Planilha de Controle'!#REF!+'Planilha de Controle'!#REF!)/SUM('Planilha de Controle'!M5:M72)</calculatedColumnFormula>
    </tableColumn>
    <tableColumn id="6" xr3:uid="{00000000-0010-0000-0100-000006000000}" name="% DE ADESÃO À ATA" dataDxfId="4">
      <calculatedColumnFormula>SUM('Planilha de Controle'!M5:M8)/SUM('Planilha de Controle'!M5:M72)</calculatedColumnFormula>
    </tableColumn>
    <tableColumn id="7" xr3:uid="{00000000-0010-0000-0100-000007000000}" name="% DE INEXIGIBILIDADE" dataDxfId="3">
      <calculatedColumnFormula>SUM('Planilha de Controle'!M60:M68)/SUM('Planilha de Controle'!M5:M72)</calculatedColumnFormula>
    </tableColumn>
    <tableColumn id="8" xr3:uid="{00000000-0010-0000-0100-000008000000}" name="% DE PROCESSOS CONCLUÍDOS" dataDxfId="2">
      <calculatedColumnFormula>46/76</calculatedColumnFormula>
    </tableColumn>
    <tableColumn id="9" xr3:uid="{00000000-0010-0000-0100-000009000000}" name="% DE PROCESSOS EM ANDAMENTO" dataDxfId="1">
      <calculatedColumnFormula>25/76</calculatedColumnFormula>
    </tableColumn>
    <tableColumn id="10" xr3:uid="{00000000-0010-0000-0100-00000A000000}" name="% DE PROCESSOS CANCELADOS" dataDxfId="0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3"/>
  <sheetViews>
    <sheetView tabSelected="1" view="pageBreakPreview" topLeftCell="A51" zoomScaleNormal="100" zoomScaleSheetLayoutView="100" workbookViewId="0">
      <selection activeCell="G67" sqref="G67"/>
    </sheetView>
  </sheetViews>
  <sheetFormatPr defaultRowHeight="15"/>
  <cols>
    <col min="1" max="1" width="1.140625" customWidth="1"/>
    <col min="2" max="2" width="11.28515625" style="4" customWidth="1"/>
    <col min="3" max="3" width="9.5703125" style="5" customWidth="1"/>
    <col min="4" max="4" width="10.5703125" style="5" customWidth="1"/>
    <col min="5" max="5" width="11.85546875" style="4" customWidth="1"/>
    <col min="6" max="6" width="23.7109375" style="4" hidden="1" customWidth="1"/>
    <col min="7" max="7" width="66.5703125" bestFit="1" customWidth="1"/>
    <col min="8" max="8" width="12.7109375" style="4" customWidth="1"/>
    <col min="9" max="9" width="13.5703125" style="8" hidden="1" customWidth="1"/>
    <col min="10" max="10" width="12.5703125" style="4" hidden="1" customWidth="1"/>
    <col min="11" max="11" width="15" style="10" hidden="1" customWidth="1"/>
    <col min="12" max="12" width="12" style="8" customWidth="1"/>
    <col min="13" max="14" width="16" style="15" bestFit="1" customWidth="1"/>
    <col min="15" max="15" width="9.7109375" style="9" customWidth="1"/>
    <col min="16" max="16" width="15.28515625" style="19" customWidth="1"/>
    <col min="17" max="17" width="44" style="6" customWidth="1"/>
    <col min="18" max="18" width="17.42578125" style="7" bestFit="1" customWidth="1"/>
    <col min="19" max="19" width="17.140625" style="4" customWidth="1"/>
    <col min="20" max="20" width="6.42578125" style="4" customWidth="1"/>
    <col min="21" max="21" width="11.7109375" style="1" customWidth="1"/>
    <col min="22" max="22" width="10.5703125" style="10" customWidth="1"/>
    <col min="23" max="23" width="25.28515625" style="1" customWidth="1"/>
    <col min="24" max="24" width="27.85546875" style="1" customWidth="1"/>
    <col min="25" max="25" width="25.28515625" customWidth="1"/>
    <col min="26" max="26" width="23" customWidth="1"/>
    <col min="27" max="27" width="25.28515625" customWidth="1"/>
    <col min="28" max="28" width="26.140625" customWidth="1"/>
    <col min="29" max="29" width="19.140625" customWidth="1"/>
    <col min="30" max="30" width="29.140625" customWidth="1"/>
  </cols>
  <sheetData>
    <row r="1" spans="1:30" ht="30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20"/>
      <c r="X1" s="20"/>
      <c r="Y1" s="20"/>
      <c r="Z1" s="20"/>
      <c r="AA1" s="20"/>
      <c r="AB1" s="20"/>
      <c r="AC1" s="20"/>
      <c r="AD1" s="20"/>
    </row>
    <row r="2" spans="1:30" ht="3.75" hidden="1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"/>
      <c r="X2" s="3"/>
      <c r="Y2" s="2"/>
      <c r="Z2" s="2"/>
      <c r="AA2" s="2"/>
      <c r="AB2" s="2"/>
      <c r="AC2" s="2"/>
      <c r="AD2" s="2"/>
    </row>
    <row r="3" spans="1:30" ht="7.5" hidden="1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30" ht="24">
      <c r="A4" s="38"/>
      <c r="B4" s="39" t="s">
        <v>1</v>
      </c>
      <c r="C4" s="40" t="s">
        <v>2</v>
      </c>
      <c r="D4" s="40" t="s">
        <v>3</v>
      </c>
      <c r="E4" s="41" t="s">
        <v>4</v>
      </c>
      <c r="F4" s="39" t="s">
        <v>5</v>
      </c>
      <c r="G4" s="41" t="s">
        <v>6</v>
      </c>
      <c r="H4" s="39" t="s">
        <v>7</v>
      </c>
      <c r="I4" s="42" t="s">
        <v>8</v>
      </c>
      <c r="J4" s="43" t="s">
        <v>9</v>
      </c>
      <c r="K4" s="43" t="s">
        <v>10</v>
      </c>
      <c r="L4" s="44" t="s">
        <v>11</v>
      </c>
      <c r="M4" s="44" t="s">
        <v>12</v>
      </c>
      <c r="N4" s="45" t="s">
        <v>13</v>
      </c>
      <c r="O4" s="45" t="s">
        <v>14</v>
      </c>
      <c r="P4" s="45" t="s">
        <v>15</v>
      </c>
      <c r="Q4" s="46" t="s">
        <v>16</v>
      </c>
      <c r="R4" s="47" t="s">
        <v>17</v>
      </c>
      <c r="S4" s="48" t="s">
        <v>18</v>
      </c>
      <c r="T4" s="49" t="s">
        <v>19</v>
      </c>
      <c r="U4" s="50" t="s">
        <v>20</v>
      </c>
      <c r="V4" s="51" t="s">
        <v>21</v>
      </c>
      <c r="W4" s="18" t="s">
        <v>22</v>
      </c>
      <c r="X4" s="12" t="s">
        <v>23</v>
      </c>
      <c r="Y4" s="11" t="s">
        <v>24</v>
      </c>
      <c r="Z4" s="11" t="s">
        <v>25</v>
      </c>
      <c r="AA4" s="11" t="s">
        <v>26</v>
      </c>
      <c r="AB4" s="12" t="s">
        <v>27</v>
      </c>
      <c r="AC4" s="13" t="s">
        <v>28</v>
      </c>
      <c r="AD4" s="13" t="s">
        <v>29</v>
      </c>
    </row>
    <row r="5" spans="1:30">
      <c r="A5" s="38"/>
      <c r="B5" s="52" t="s">
        <v>30</v>
      </c>
      <c r="C5" s="53" t="s">
        <v>31</v>
      </c>
      <c r="D5" s="53" t="s">
        <v>32</v>
      </c>
      <c r="E5" s="52" t="s">
        <v>33</v>
      </c>
      <c r="F5" s="52" t="s">
        <v>34</v>
      </c>
      <c r="G5" s="54" t="s">
        <v>35</v>
      </c>
      <c r="H5" s="52" t="s">
        <v>36</v>
      </c>
      <c r="I5" s="55" t="s">
        <v>37</v>
      </c>
      <c r="J5" s="52" t="s">
        <v>38</v>
      </c>
      <c r="K5" s="56"/>
      <c r="L5" s="57" t="s">
        <v>39</v>
      </c>
      <c r="M5" s="58">
        <v>40094.400000000001</v>
      </c>
      <c r="N5" s="58">
        <v>40094.400000000001</v>
      </c>
      <c r="O5" s="59">
        <f t="shared" ref="O5:O44" si="0">IFERROR((M5-N5)/M5,)</f>
        <v>0</v>
      </c>
      <c r="P5" s="60">
        <v>42515</v>
      </c>
      <c r="Q5" s="61" t="s">
        <v>40</v>
      </c>
      <c r="R5" s="62">
        <v>2558157000162</v>
      </c>
      <c r="S5" s="52" t="s">
        <v>41</v>
      </c>
      <c r="T5" s="52" t="s">
        <v>42</v>
      </c>
      <c r="U5" s="63">
        <v>42571</v>
      </c>
      <c r="V5" s="56">
        <v>42572</v>
      </c>
      <c r="W5" s="64"/>
      <c r="X5" s="65"/>
      <c r="Y5" s="66"/>
      <c r="Z5" s="66"/>
      <c r="AA5" s="66"/>
      <c r="AB5" s="66"/>
      <c r="AC5" s="66"/>
      <c r="AD5" s="66"/>
    </row>
    <row r="6" spans="1:30">
      <c r="A6" s="38"/>
      <c r="B6" s="52" t="s">
        <v>43</v>
      </c>
      <c r="C6" s="53" t="s">
        <v>44</v>
      </c>
      <c r="D6" s="53" t="s">
        <v>32</v>
      </c>
      <c r="E6" s="52" t="s">
        <v>33</v>
      </c>
      <c r="F6" s="52" t="s">
        <v>34</v>
      </c>
      <c r="G6" s="54" t="s">
        <v>45</v>
      </c>
      <c r="H6" s="52" t="s">
        <v>36</v>
      </c>
      <c r="I6" s="55" t="s">
        <v>37</v>
      </c>
      <c r="J6" s="52" t="s">
        <v>38</v>
      </c>
      <c r="K6" s="56"/>
      <c r="L6" s="57" t="s">
        <v>39</v>
      </c>
      <c r="M6" s="58">
        <v>44700</v>
      </c>
      <c r="N6" s="58">
        <v>44700</v>
      </c>
      <c r="O6" s="59">
        <f t="shared" si="0"/>
        <v>0</v>
      </c>
      <c r="P6" s="60">
        <v>42515</v>
      </c>
      <c r="Q6" s="61" t="s">
        <v>46</v>
      </c>
      <c r="R6" s="62" t="s">
        <v>47</v>
      </c>
      <c r="S6" s="52" t="s">
        <v>48</v>
      </c>
      <c r="T6" s="52">
        <v>15</v>
      </c>
      <c r="U6" s="63">
        <v>42479</v>
      </c>
      <c r="V6" s="56">
        <v>42538</v>
      </c>
      <c r="W6" s="64"/>
      <c r="X6" s="65"/>
      <c r="Y6" s="66"/>
      <c r="Z6" s="66"/>
      <c r="AA6" s="66"/>
      <c r="AB6" s="66"/>
      <c r="AC6" s="66"/>
      <c r="AD6" s="66"/>
    </row>
    <row r="7" spans="1:30">
      <c r="A7" s="38"/>
      <c r="B7" s="52" t="s">
        <v>49</v>
      </c>
      <c r="C7" s="53" t="s">
        <v>50</v>
      </c>
      <c r="D7" s="53" t="s">
        <v>51</v>
      </c>
      <c r="E7" s="52" t="s">
        <v>33</v>
      </c>
      <c r="F7" s="52" t="s">
        <v>34</v>
      </c>
      <c r="G7" s="54" t="s">
        <v>52</v>
      </c>
      <c r="H7" s="52" t="s">
        <v>53</v>
      </c>
      <c r="I7" s="55" t="s">
        <v>37</v>
      </c>
      <c r="J7" s="52" t="s">
        <v>38</v>
      </c>
      <c r="K7" s="56" t="s">
        <v>54</v>
      </c>
      <c r="L7" s="57" t="s">
        <v>39</v>
      </c>
      <c r="M7" s="58">
        <v>1110963.6299999999</v>
      </c>
      <c r="N7" s="58">
        <v>1110963.6299999999</v>
      </c>
      <c r="O7" s="59">
        <f t="shared" si="0"/>
        <v>0</v>
      </c>
      <c r="P7" s="60">
        <v>42636</v>
      </c>
      <c r="Q7" s="61" t="s">
        <v>55</v>
      </c>
      <c r="R7" s="62" t="s">
        <v>56</v>
      </c>
      <c r="S7" s="52" t="s">
        <v>41</v>
      </c>
      <c r="T7" s="52">
        <v>57</v>
      </c>
      <c r="U7" s="63">
        <v>42641</v>
      </c>
      <c r="V7" s="56">
        <v>42643</v>
      </c>
      <c r="W7" s="64"/>
      <c r="X7" s="65"/>
      <c r="Y7" s="66"/>
      <c r="Z7" s="66"/>
      <c r="AA7" s="66"/>
      <c r="AB7" s="66"/>
      <c r="AC7" s="66"/>
      <c r="AD7" s="66"/>
    </row>
    <row r="8" spans="1:30">
      <c r="A8" s="38"/>
      <c r="B8" s="52" t="s">
        <v>57</v>
      </c>
      <c r="C8" s="53" t="s">
        <v>58</v>
      </c>
      <c r="D8" s="53" t="s">
        <v>59</v>
      </c>
      <c r="E8" s="52" t="s">
        <v>33</v>
      </c>
      <c r="F8" s="52" t="s">
        <v>34</v>
      </c>
      <c r="G8" s="54" t="s">
        <v>60</v>
      </c>
      <c r="H8" s="52" t="s">
        <v>61</v>
      </c>
      <c r="I8" s="55" t="s">
        <v>62</v>
      </c>
      <c r="J8" s="52" t="s">
        <v>38</v>
      </c>
      <c r="K8" s="56"/>
      <c r="L8" s="57" t="s">
        <v>39</v>
      </c>
      <c r="M8" s="58">
        <v>28400</v>
      </c>
      <c r="N8" s="58">
        <v>28400</v>
      </c>
      <c r="O8" s="59">
        <f t="shared" si="0"/>
        <v>0</v>
      </c>
      <c r="P8" s="60">
        <v>42684</v>
      </c>
      <c r="Q8" s="61" t="s">
        <v>63</v>
      </c>
      <c r="R8" s="62" t="s">
        <v>64</v>
      </c>
      <c r="S8" s="52" t="s">
        <v>48</v>
      </c>
      <c r="T8" s="52">
        <v>27</v>
      </c>
      <c r="U8" s="63">
        <v>42706</v>
      </c>
      <c r="V8" s="56">
        <v>42709</v>
      </c>
      <c r="W8" s="64"/>
      <c r="X8" s="65"/>
      <c r="Y8" s="66"/>
      <c r="Z8" s="66"/>
      <c r="AA8" s="66"/>
      <c r="AB8" s="66"/>
      <c r="AC8" s="66"/>
      <c r="AD8" s="66"/>
    </row>
    <row r="9" spans="1:30">
      <c r="A9" s="38"/>
      <c r="B9" s="52" t="s">
        <v>65</v>
      </c>
      <c r="C9" s="53" t="s">
        <v>66</v>
      </c>
      <c r="D9" s="53" t="s">
        <v>67</v>
      </c>
      <c r="E9" s="52" t="s">
        <v>33</v>
      </c>
      <c r="F9" s="52" t="s">
        <v>34</v>
      </c>
      <c r="G9" s="54" t="s">
        <v>68</v>
      </c>
      <c r="H9" s="52" t="s">
        <v>69</v>
      </c>
      <c r="I9" s="55" t="s">
        <v>37</v>
      </c>
      <c r="J9" s="52" t="s">
        <v>38</v>
      </c>
      <c r="K9" s="56"/>
      <c r="L9" s="57" t="s">
        <v>39</v>
      </c>
      <c r="M9" s="58">
        <v>1718405.04</v>
      </c>
      <c r="N9" s="58">
        <v>1718405.04</v>
      </c>
      <c r="O9" s="59">
        <f>IFERROR((M9-N9)/M9,)</f>
        <v>0</v>
      </c>
      <c r="P9" s="60">
        <v>42726</v>
      </c>
      <c r="Q9" s="61" t="s">
        <v>70</v>
      </c>
      <c r="R9" s="62" t="s">
        <v>71</v>
      </c>
      <c r="S9" s="52" t="s">
        <v>41</v>
      </c>
      <c r="T9" s="52">
        <v>73</v>
      </c>
      <c r="U9" s="63">
        <v>42733</v>
      </c>
      <c r="V9" s="56">
        <v>42738</v>
      </c>
      <c r="W9" s="64"/>
      <c r="X9" s="65"/>
      <c r="Y9" s="66"/>
      <c r="Z9" s="66"/>
      <c r="AA9" s="66"/>
      <c r="AB9" s="66"/>
      <c r="AC9" s="66"/>
      <c r="AD9" s="66"/>
    </row>
    <row r="10" spans="1:30">
      <c r="A10" s="38"/>
      <c r="B10" s="52" t="s">
        <v>72</v>
      </c>
      <c r="C10" s="53" t="s">
        <v>31</v>
      </c>
      <c r="D10" s="53" t="s">
        <v>73</v>
      </c>
      <c r="E10" s="52" t="s">
        <v>74</v>
      </c>
      <c r="F10" s="52" t="s">
        <v>75</v>
      </c>
      <c r="G10" s="54" t="s">
        <v>76</v>
      </c>
      <c r="H10" s="52" t="s">
        <v>77</v>
      </c>
      <c r="I10" s="55" t="s">
        <v>78</v>
      </c>
      <c r="J10" s="52" t="s">
        <v>79</v>
      </c>
      <c r="K10" s="56"/>
      <c r="L10" s="57" t="s">
        <v>39</v>
      </c>
      <c r="M10" s="58">
        <v>4985.17</v>
      </c>
      <c r="N10" s="58">
        <v>3259.99</v>
      </c>
      <c r="O10" s="59">
        <f t="shared" si="0"/>
        <v>0.34606242114110458</v>
      </c>
      <c r="P10" s="60" t="s">
        <v>80</v>
      </c>
      <c r="Q10" s="61" t="s">
        <v>81</v>
      </c>
      <c r="R10" s="62">
        <v>12335267000119</v>
      </c>
      <c r="S10" s="52" t="s">
        <v>48</v>
      </c>
      <c r="T10" s="52">
        <v>7</v>
      </c>
      <c r="U10" s="63">
        <v>42395</v>
      </c>
      <c r="V10" s="56">
        <v>42768</v>
      </c>
      <c r="W10" s="64"/>
      <c r="X10" s="65"/>
      <c r="Y10" s="66"/>
      <c r="Z10" s="66"/>
      <c r="AA10" s="66"/>
      <c r="AB10" s="66"/>
      <c r="AC10" s="66"/>
      <c r="AD10" s="66"/>
    </row>
    <row r="11" spans="1:30">
      <c r="A11" s="38"/>
      <c r="B11" s="52" t="s">
        <v>82</v>
      </c>
      <c r="C11" s="53" t="s">
        <v>44</v>
      </c>
      <c r="D11" s="53" t="s">
        <v>83</v>
      </c>
      <c r="E11" s="52" t="s">
        <v>74</v>
      </c>
      <c r="F11" s="52" t="s">
        <v>75</v>
      </c>
      <c r="G11" s="54" t="s">
        <v>84</v>
      </c>
      <c r="H11" s="52" t="s">
        <v>36</v>
      </c>
      <c r="I11" s="55" t="s">
        <v>78</v>
      </c>
      <c r="J11" s="52" t="s">
        <v>79</v>
      </c>
      <c r="K11" s="56"/>
      <c r="L11" s="57" t="s">
        <v>39</v>
      </c>
      <c r="M11" s="58">
        <v>6201.18</v>
      </c>
      <c r="N11" s="58">
        <v>4800</v>
      </c>
      <c r="O11" s="59">
        <f t="shared" si="0"/>
        <v>0.22595377008891859</v>
      </c>
      <c r="P11" s="60">
        <v>42502</v>
      </c>
      <c r="Q11" s="61" t="s">
        <v>85</v>
      </c>
      <c r="R11" s="62">
        <v>19847182000169</v>
      </c>
      <c r="S11" s="52" t="s">
        <v>48</v>
      </c>
      <c r="T11" s="52">
        <v>12</v>
      </c>
      <c r="U11" s="63">
        <v>42503</v>
      </c>
      <c r="V11" s="56">
        <v>42508</v>
      </c>
      <c r="W11" s="64"/>
      <c r="X11" s="65"/>
      <c r="Y11" s="66"/>
      <c r="Z11" s="66"/>
      <c r="AA11" s="66"/>
      <c r="AB11" s="66"/>
      <c r="AC11" s="66"/>
      <c r="AD11" s="66"/>
    </row>
    <row r="12" spans="1:30">
      <c r="A12" s="38"/>
      <c r="B12" s="52" t="s">
        <v>86</v>
      </c>
      <c r="C12" s="53" t="s">
        <v>50</v>
      </c>
      <c r="D12" s="53" t="s">
        <v>87</v>
      </c>
      <c r="E12" s="52" t="s">
        <v>74</v>
      </c>
      <c r="F12" s="52" t="s">
        <v>88</v>
      </c>
      <c r="G12" s="54" t="s">
        <v>89</v>
      </c>
      <c r="H12" s="52" t="s">
        <v>90</v>
      </c>
      <c r="I12" s="55" t="s">
        <v>62</v>
      </c>
      <c r="J12" s="52" t="s">
        <v>38</v>
      </c>
      <c r="K12" s="56"/>
      <c r="L12" s="57" t="s">
        <v>39</v>
      </c>
      <c r="M12" s="58">
        <v>294000</v>
      </c>
      <c r="N12" s="58">
        <v>294000</v>
      </c>
      <c r="O12" s="59">
        <f t="shared" si="0"/>
        <v>0</v>
      </c>
      <c r="P12" s="60">
        <v>42404</v>
      </c>
      <c r="Q12" s="61" t="s">
        <v>91</v>
      </c>
      <c r="R12" s="62">
        <v>10746169000149</v>
      </c>
      <c r="S12" s="52" t="s">
        <v>41</v>
      </c>
      <c r="T12" s="52" t="s">
        <v>92</v>
      </c>
      <c r="U12" s="63">
        <v>42438</v>
      </c>
      <c r="V12" s="56">
        <v>42440</v>
      </c>
      <c r="W12" s="64"/>
      <c r="X12" s="65"/>
      <c r="Y12" s="66"/>
      <c r="Z12" s="66"/>
      <c r="AA12" s="66"/>
      <c r="AB12" s="66"/>
      <c r="AC12" s="66"/>
      <c r="AD12" s="66"/>
    </row>
    <row r="13" spans="1:30">
      <c r="A13" s="38"/>
      <c r="B13" s="52" t="s">
        <v>93</v>
      </c>
      <c r="C13" s="53" t="s">
        <v>58</v>
      </c>
      <c r="D13" s="53" t="s">
        <v>94</v>
      </c>
      <c r="E13" s="52" t="s">
        <v>74</v>
      </c>
      <c r="F13" s="52" t="s">
        <v>75</v>
      </c>
      <c r="G13" s="54" t="s">
        <v>95</v>
      </c>
      <c r="H13" s="52" t="s">
        <v>96</v>
      </c>
      <c r="I13" s="55" t="s">
        <v>37</v>
      </c>
      <c r="J13" s="52" t="s">
        <v>79</v>
      </c>
      <c r="K13" s="56"/>
      <c r="L13" s="57" t="s">
        <v>39</v>
      </c>
      <c r="M13" s="58">
        <v>15958.5</v>
      </c>
      <c r="N13" s="58">
        <v>15958.5</v>
      </c>
      <c r="O13" s="59">
        <f t="shared" si="0"/>
        <v>0</v>
      </c>
      <c r="P13" s="60">
        <v>42453</v>
      </c>
      <c r="Q13" s="61" t="s">
        <v>97</v>
      </c>
      <c r="R13" s="62">
        <v>8268975000107</v>
      </c>
      <c r="S13" s="52" t="s">
        <v>48</v>
      </c>
      <c r="T13" s="67" t="s">
        <v>98</v>
      </c>
      <c r="U13" s="63">
        <v>42457</v>
      </c>
      <c r="V13" s="56">
        <v>42458</v>
      </c>
      <c r="W13" s="64"/>
      <c r="X13" s="65"/>
      <c r="Y13" s="66"/>
      <c r="Z13" s="66"/>
      <c r="AA13" s="66"/>
      <c r="AB13" s="66"/>
      <c r="AC13" s="66"/>
      <c r="AD13" s="66"/>
    </row>
    <row r="14" spans="1:30">
      <c r="A14" s="38"/>
      <c r="B14" s="52" t="s">
        <v>99</v>
      </c>
      <c r="C14" s="53" t="s">
        <v>66</v>
      </c>
      <c r="D14" s="53" t="s">
        <v>100</v>
      </c>
      <c r="E14" s="52" t="s">
        <v>74</v>
      </c>
      <c r="F14" s="52" t="s">
        <v>75</v>
      </c>
      <c r="G14" s="54" t="s">
        <v>101</v>
      </c>
      <c r="H14" s="52" t="s">
        <v>102</v>
      </c>
      <c r="I14" s="55" t="s">
        <v>37</v>
      </c>
      <c r="J14" s="52" t="s">
        <v>79</v>
      </c>
      <c r="K14" s="56"/>
      <c r="L14" s="57" t="s">
        <v>39</v>
      </c>
      <c r="M14" s="58">
        <v>14698</v>
      </c>
      <c r="N14" s="58">
        <v>14698</v>
      </c>
      <c r="O14" s="59">
        <f t="shared" si="0"/>
        <v>0</v>
      </c>
      <c r="P14" s="60">
        <v>42464</v>
      </c>
      <c r="Q14" s="61" t="s">
        <v>103</v>
      </c>
      <c r="R14" s="62" t="s">
        <v>104</v>
      </c>
      <c r="S14" s="52" t="s">
        <v>48</v>
      </c>
      <c r="T14" s="52">
        <v>11</v>
      </c>
      <c r="U14" s="63">
        <v>42478</v>
      </c>
      <c r="V14" s="56">
        <v>42479</v>
      </c>
      <c r="W14" s="64"/>
      <c r="X14" s="65"/>
      <c r="Y14" s="66"/>
      <c r="Z14" s="66"/>
      <c r="AA14" s="66"/>
      <c r="AB14" s="66"/>
      <c r="AC14" s="66"/>
      <c r="AD14" s="66"/>
    </row>
    <row r="15" spans="1:30">
      <c r="A15" s="38"/>
      <c r="B15" s="52" t="s">
        <v>105</v>
      </c>
      <c r="C15" s="53" t="s">
        <v>106</v>
      </c>
      <c r="D15" s="53" t="s">
        <v>100</v>
      </c>
      <c r="E15" s="52" t="s">
        <v>74</v>
      </c>
      <c r="F15" s="52" t="s">
        <v>75</v>
      </c>
      <c r="G15" s="54" t="s">
        <v>107</v>
      </c>
      <c r="H15" s="52" t="s">
        <v>102</v>
      </c>
      <c r="I15" s="55" t="s">
        <v>37</v>
      </c>
      <c r="J15" s="52" t="s">
        <v>79</v>
      </c>
      <c r="K15" s="56"/>
      <c r="L15" s="57" t="s">
        <v>39</v>
      </c>
      <c r="M15" s="58">
        <v>4980</v>
      </c>
      <c r="N15" s="58">
        <v>4980</v>
      </c>
      <c r="O15" s="59">
        <f t="shared" si="0"/>
        <v>0</v>
      </c>
      <c r="P15" s="60">
        <v>42445</v>
      </c>
      <c r="Q15" s="61" t="s">
        <v>108</v>
      </c>
      <c r="R15" s="62">
        <v>72044050000181</v>
      </c>
      <c r="S15" s="52" t="s">
        <v>48</v>
      </c>
      <c r="T15" s="52">
        <v>10</v>
      </c>
      <c r="U15" s="63">
        <v>42446</v>
      </c>
      <c r="V15" s="56">
        <v>42450</v>
      </c>
      <c r="W15" s="64"/>
      <c r="X15" s="65"/>
      <c r="Y15" s="66"/>
      <c r="Z15" s="66"/>
      <c r="AA15" s="66"/>
      <c r="AB15" s="66"/>
      <c r="AC15" s="66"/>
      <c r="AD15" s="66"/>
    </row>
    <row r="16" spans="1:30">
      <c r="A16" s="38"/>
      <c r="B16" s="52" t="s">
        <v>109</v>
      </c>
      <c r="C16" s="53" t="s">
        <v>110</v>
      </c>
      <c r="D16" s="53" t="s">
        <v>111</v>
      </c>
      <c r="E16" s="52" t="s">
        <v>74</v>
      </c>
      <c r="F16" s="52" t="s">
        <v>75</v>
      </c>
      <c r="G16" s="54" t="s">
        <v>112</v>
      </c>
      <c r="H16" s="52" t="s">
        <v>69</v>
      </c>
      <c r="I16" s="55" t="s">
        <v>37</v>
      </c>
      <c r="J16" s="52" t="s">
        <v>79</v>
      </c>
      <c r="K16" s="56"/>
      <c r="L16" s="57" t="s">
        <v>39</v>
      </c>
      <c r="M16" s="58">
        <v>4236.32</v>
      </c>
      <c r="N16" s="58">
        <v>4236.32</v>
      </c>
      <c r="O16" s="59">
        <f t="shared" si="0"/>
        <v>0</v>
      </c>
      <c r="P16" s="60">
        <v>42531</v>
      </c>
      <c r="Q16" s="61" t="s">
        <v>113</v>
      </c>
      <c r="R16" s="62">
        <v>4104117000761</v>
      </c>
      <c r="S16" s="52" t="s">
        <v>48</v>
      </c>
      <c r="T16" s="52">
        <v>16</v>
      </c>
      <c r="U16" s="63">
        <v>42534</v>
      </c>
      <c r="V16" s="56">
        <v>42543</v>
      </c>
      <c r="W16" s="64"/>
      <c r="X16" s="65"/>
      <c r="Y16" s="66"/>
      <c r="Z16" s="66"/>
      <c r="AA16" s="66"/>
      <c r="AB16" s="66"/>
      <c r="AC16" s="66"/>
      <c r="AD16" s="66"/>
    </row>
    <row r="17" spans="1:30">
      <c r="A17" s="38"/>
      <c r="B17" s="68" t="s">
        <v>114</v>
      </c>
      <c r="C17" s="53" t="s">
        <v>115</v>
      </c>
      <c r="D17" s="53" t="s">
        <v>116</v>
      </c>
      <c r="E17" s="52" t="s">
        <v>74</v>
      </c>
      <c r="F17" s="52" t="s">
        <v>75</v>
      </c>
      <c r="G17" s="69" t="s">
        <v>117</v>
      </c>
      <c r="H17" s="52" t="s">
        <v>69</v>
      </c>
      <c r="I17" s="55" t="s">
        <v>78</v>
      </c>
      <c r="J17" s="52" t="s">
        <v>79</v>
      </c>
      <c r="K17" s="56"/>
      <c r="L17" s="57" t="s">
        <v>118</v>
      </c>
      <c r="M17" s="58"/>
      <c r="N17" s="58"/>
      <c r="O17" s="59"/>
      <c r="P17" s="60"/>
      <c r="Q17" s="61"/>
      <c r="R17" s="62"/>
      <c r="S17" s="52"/>
      <c r="T17" s="52"/>
      <c r="U17" s="63"/>
      <c r="V17" s="56"/>
      <c r="W17" s="64"/>
      <c r="X17" s="65"/>
      <c r="Y17" s="66"/>
      <c r="Z17" s="66"/>
      <c r="AA17" s="66"/>
      <c r="AB17" s="66"/>
      <c r="AC17" s="66"/>
      <c r="AD17" s="66"/>
    </row>
    <row r="18" spans="1:30" s="16" customFormat="1">
      <c r="A18" s="70"/>
      <c r="B18" s="52" t="s">
        <v>119</v>
      </c>
      <c r="C18" s="53" t="s">
        <v>120</v>
      </c>
      <c r="D18" s="53" t="s">
        <v>121</v>
      </c>
      <c r="E18" s="52" t="s">
        <v>74</v>
      </c>
      <c r="F18" s="52" t="s">
        <v>75</v>
      </c>
      <c r="G18" s="54" t="s">
        <v>117</v>
      </c>
      <c r="H18" s="52" t="s">
        <v>69</v>
      </c>
      <c r="I18" s="55" t="s">
        <v>78</v>
      </c>
      <c r="J18" s="52" t="s">
        <v>79</v>
      </c>
      <c r="K18" s="56"/>
      <c r="L18" s="57" t="s">
        <v>39</v>
      </c>
      <c r="M18" s="58">
        <v>1143</v>
      </c>
      <c r="N18" s="58">
        <v>1143</v>
      </c>
      <c r="O18" s="59">
        <f t="shared" si="0"/>
        <v>0</v>
      </c>
      <c r="P18" s="60">
        <v>42549</v>
      </c>
      <c r="Q18" s="61" t="s">
        <v>122</v>
      </c>
      <c r="R18" s="62">
        <v>5449347000130</v>
      </c>
      <c r="S18" s="52" t="s">
        <v>48</v>
      </c>
      <c r="T18" s="52">
        <v>18</v>
      </c>
      <c r="U18" s="63">
        <v>42551</v>
      </c>
      <c r="V18" s="56">
        <v>42556</v>
      </c>
      <c r="W18" s="64"/>
      <c r="X18" s="65"/>
      <c r="Y18" s="66"/>
      <c r="Z18" s="66"/>
      <c r="AA18" s="66"/>
      <c r="AB18" s="66"/>
      <c r="AC18" s="66"/>
      <c r="AD18" s="66"/>
    </row>
    <row r="19" spans="1:30" ht="15" customHeight="1">
      <c r="A19" s="38"/>
      <c r="B19" s="71" t="s">
        <v>123</v>
      </c>
      <c r="C19" s="72" t="s">
        <v>124</v>
      </c>
      <c r="D19" s="72" t="s">
        <v>125</v>
      </c>
      <c r="E19" s="71" t="s">
        <v>74</v>
      </c>
      <c r="F19" s="71" t="s">
        <v>75</v>
      </c>
      <c r="G19" s="54" t="s">
        <v>126</v>
      </c>
      <c r="H19" s="71" t="s">
        <v>127</v>
      </c>
      <c r="I19" s="73" t="s">
        <v>78</v>
      </c>
      <c r="J19" s="71" t="s">
        <v>79</v>
      </c>
      <c r="K19" s="74"/>
      <c r="L19" s="75" t="s">
        <v>39</v>
      </c>
      <c r="M19" s="76">
        <v>4700</v>
      </c>
      <c r="N19" s="58">
        <v>2174</v>
      </c>
      <c r="O19" s="77">
        <f t="shared" si="0"/>
        <v>0.53744680851063831</v>
      </c>
      <c r="P19" s="78">
        <v>42571</v>
      </c>
      <c r="Q19" s="61" t="s">
        <v>128</v>
      </c>
      <c r="R19" s="79" t="s">
        <v>129</v>
      </c>
      <c r="S19" s="71" t="s">
        <v>48</v>
      </c>
      <c r="T19" s="71" t="s">
        <v>130</v>
      </c>
      <c r="U19" s="80" t="s">
        <v>131</v>
      </c>
      <c r="V19" s="74">
        <v>42583</v>
      </c>
      <c r="W19" s="81"/>
      <c r="X19" s="82"/>
      <c r="Y19" s="83"/>
      <c r="Z19" s="83"/>
      <c r="AA19" s="83"/>
      <c r="AB19" s="83"/>
      <c r="AC19" s="83"/>
      <c r="AD19" s="83"/>
    </row>
    <row r="20" spans="1:30">
      <c r="A20" s="38"/>
      <c r="B20" s="52" t="s">
        <v>132</v>
      </c>
      <c r="C20" s="53" t="s">
        <v>133</v>
      </c>
      <c r="D20" s="53" t="s">
        <v>134</v>
      </c>
      <c r="E20" s="52" t="s">
        <v>74</v>
      </c>
      <c r="F20" s="52" t="s">
        <v>75</v>
      </c>
      <c r="G20" s="54" t="s">
        <v>135</v>
      </c>
      <c r="H20" s="52" t="s">
        <v>136</v>
      </c>
      <c r="I20" s="55" t="s">
        <v>37</v>
      </c>
      <c r="J20" s="52" t="s">
        <v>79</v>
      </c>
      <c r="K20" s="56"/>
      <c r="L20" s="57" t="s">
        <v>39</v>
      </c>
      <c r="M20" s="58">
        <v>540</v>
      </c>
      <c r="N20" s="58">
        <v>540</v>
      </c>
      <c r="O20" s="59">
        <f t="shared" si="0"/>
        <v>0</v>
      </c>
      <c r="P20" s="60">
        <v>42579</v>
      </c>
      <c r="Q20" s="61" t="s">
        <v>137</v>
      </c>
      <c r="R20" s="62">
        <v>9400465000104</v>
      </c>
      <c r="S20" s="52" t="s">
        <v>48</v>
      </c>
      <c r="T20" s="52">
        <v>19</v>
      </c>
      <c r="U20" s="63">
        <v>42579</v>
      </c>
      <c r="V20" s="56">
        <v>42583</v>
      </c>
      <c r="W20" s="64"/>
      <c r="X20" s="65"/>
      <c r="Y20" s="66"/>
      <c r="Z20" s="66"/>
      <c r="AA20" s="66"/>
      <c r="AB20" s="66"/>
      <c r="AC20" s="66"/>
      <c r="AD20" s="66"/>
    </row>
    <row r="21" spans="1:30">
      <c r="A21" s="38"/>
      <c r="B21" s="52" t="s">
        <v>138</v>
      </c>
      <c r="C21" s="53" t="s">
        <v>139</v>
      </c>
      <c r="D21" s="53" t="s">
        <v>140</v>
      </c>
      <c r="E21" s="52" t="s">
        <v>74</v>
      </c>
      <c r="F21" s="52" t="s">
        <v>141</v>
      </c>
      <c r="G21" s="54" t="s">
        <v>142</v>
      </c>
      <c r="H21" s="52" t="s">
        <v>143</v>
      </c>
      <c r="I21" s="55" t="s">
        <v>62</v>
      </c>
      <c r="J21" s="52" t="s">
        <v>38</v>
      </c>
      <c r="K21" s="56"/>
      <c r="L21" s="57" t="s">
        <v>39</v>
      </c>
      <c r="M21" s="58">
        <v>80076.960000000006</v>
      </c>
      <c r="N21" s="58">
        <v>80076.960000000006</v>
      </c>
      <c r="O21" s="59">
        <f t="shared" si="0"/>
        <v>0</v>
      </c>
      <c r="P21" s="60">
        <v>42580</v>
      </c>
      <c r="Q21" s="61" t="s">
        <v>144</v>
      </c>
      <c r="R21" s="62">
        <v>5926726000173</v>
      </c>
      <c r="S21" s="52" t="s">
        <v>41</v>
      </c>
      <c r="T21" s="52" t="s">
        <v>145</v>
      </c>
      <c r="U21" s="63">
        <v>42626</v>
      </c>
      <c r="V21" s="56">
        <v>42628</v>
      </c>
      <c r="W21" s="64"/>
      <c r="X21" s="65"/>
      <c r="Y21" s="66"/>
      <c r="Z21" s="66"/>
      <c r="AA21" s="66"/>
      <c r="AB21" s="66"/>
      <c r="AC21" s="66"/>
      <c r="AD21" s="66"/>
    </row>
    <row r="22" spans="1:30">
      <c r="A22" s="38"/>
      <c r="B22" s="52" t="s">
        <v>146</v>
      </c>
      <c r="C22" s="53" t="s">
        <v>147</v>
      </c>
      <c r="D22" s="53" t="s">
        <v>148</v>
      </c>
      <c r="E22" s="52" t="s">
        <v>74</v>
      </c>
      <c r="F22" s="52" t="s">
        <v>149</v>
      </c>
      <c r="G22" s="54" t="s">
        <v>150</v>
      </c>
      <c r="H22" s="52" t="s">
        <v>36</v>
      </c>
      <c r="I22" s="55" t="s">
        <v>62</v>
      </c>
      <c r="J22" s="52" t="s">
        <v>79</v>
      </c>
      <c r="K22" s="56">
        <v>42642</v>
      </c>
      <c r="L22" s="57" t="s">
        <v>39</v>
      </c>
      <c r="M22" s="58">
        <v>1140</v>
      </c>
      <c r="N22" s="58">
        <v>1140</v>
      </c>
      <c r="O22" s="59">
        <f t="shared" si="0"/>
        <v>0</v>
      </c>
      <c r="P22" s="84">
        <v>42642</v>
      </c>
      <c r="Q22" s="61" t="s">
        <v>151</v>
      </c>
      <c r="R22" s="62">
        <v>9250619000129</v>
      </c>
      <c r="S22" s="52" t="s">
        <v>48</v>
      </c>
      <c r="T22" s="52">
        <v>22</v>
      </c>
      <c r="U22" s="63">
        <v>42641</v>
      </c>
      <c r="V22" s="56">
        <v>42645</v>
      </c>
      <c r="W22" s="64"/>
      <c r="X22" s="65"/>
      <c r="Y22" s="66"/>
      <c r="Z22" s="66"/>
      <c r="AA22" s="66"/>
      <c r="AB22" s="66"/>
      <c r="AC22" s="66"/>
      <c r="AD22" s="66"/>
    </row>
    <row r="23" spans="1:30">
      <c r="A23" s="38"/>
      <c r="B23" s="52" t="s">
        <v>152</v>
      </c>
      <c r="C23" s="53" t="s">
        <v>153</v>
      </c>
      <c r="D23" s="53" t="s">
        <v>154</v>
      </c>
      <c r="E23" s="52" t="s">
        <v>74</v>
      </c>
      <c r="F23" s="71" t="s">
        <v>75</v>
      </c>
      <c r="G23" s="54" t="s">
        <v>155</v>
      </c>
      <c r="H23" s="52" t="s">
        <v>156</v>
      </c>
      <c r="I23" s="55" t="s">
        <v>78</v>
      </c>
      <c r="J23" s="52" t="s">
        <v>38</v>
      </c>
      <c r="K23" s="56"/>
      <c r="L23" s="57" t="s">
        <v>39</v>
      </c>
      <c r="M23" s="58">
        <v>552.66999999999996</v>
      </c>
      <c r="N23" s="58">
        <v>519</v>
      </c>
      <c r="O23" s="59">
        <f t="shared" si="0"/>
        <v>6.0922431107170577E-2</v>
      </c>
      <c r="P23" s="60">
        <v>42668</v>
      </c>
      <c r="Q23" s="61" t="s">
        <v>157</v>
      </c>
      <c r="R23" s="62">
        <v>5305004000100</v>
      </c>
      <c r="S23" s="52" t="s">
        <v>48</v>
      </c>
      <c r="T23" s="52">
        <v>23</v>
      </c>
      <c r="U23" s="63">
        <v>42668</v>
      </c>
      <c r="V23" s="56">
        <v>42670</v>
      </c>
      <c r="W23" s="64"/>
      <c r="X23" s="65"/>
      <c r="Y23" s="66"/>
      <c r="Z23" s="66"/>
      <c r="AA23" s="66"/>
      <c r="AB23" s="66"/>
      <c r="AC23" s="66"/>
      <c r="AD23" s="66"/>
    </row>
    <row r="24" spans="1:30">
      <c r="A24" s="38"/>
      <c r="B24" s="52" t="s">
        <v>158</v>
      </c>
      <c r="C24" s="53" t="s">
        <v>159</v>
      </c>
      <c r="D24" s="53" t="s">
        <v>160</v>
      </c>
      <c r="E24" s="52" t="s">
        <v>74</v>
      </c>
      <c r="F24" s="71" t="s">
        <v>75</v>
      </c>
      <c r="G24" s="54" t="s">
        <v>112</v>
      </c>
      <c r="H24" s="52" t="s">
        <v>69</v>
      </c>
      <c r="I24" s="55" t="s">
        <v>37</v>
      </c>
      <c r="J24" s="52" t="s">
        <v>79</v>
      </c>
      <c r="K24" s="56"/>
      <c r="L24" s="57" t="s">
        <v>39</v>
      </c>
      <c r="M24" s="58">
        <v>5475.6</v>
      </c>
      <c r="N24" s="58">
        <v>5475.6</v>
      </c>
      <c r="O24" s="59">
        <f>IFERROR((M24-N24)/M24,)</f>
        <v>0</v>
      </c>
      <c r="P24" s="60">
        <v>42682</v>
      </c>
      <c r="Q24" s="61" t="s">
        <v>161</v>
      </c>
      <c r="R24" s="62">
        <v>159233000131</v>
      </c>
      <c r="S24" s="52" t="s">
        <v>48</v>
      </c>
      <c r="T24" s="52">
        <v>24</v>
      </c>
      <c r="U24" s="63">
        <v>42682</v>
      </c>
      <c r="V24" s="56">
        <v>42687</v>
      </c>
      <c r="W24" s="64"/>
      <c r="X24" s="65"/>
      <c r="Y24" s="66"/>
      <c r="Z24" s="66"/>
      <c r="AA24" s="66"/>
      <c r="AB24" s="66"/>
      <c r="AC24" s="66"/>
      <c r="AD24" s="66"/>
    </row>
    <row r="25" spans="1:30">
      <c r="A25" s="38"/>
      <c r="B25" s="52" t="s">
        <v>162</v>
      </c>
      <c r="C25" s="53" t="s">
        <v>163</v>
      </c>
      <c r="D25" s="53" t="s">
        <v>164</v>
      </c>
      <c r="E25" s="52" t="s">
        <v>74</v>
      </c>
      <c r="F25" s="71" t="s">
        <v>75</v>
      </c>
      <c r="G25" s="54" t="s">
        <v>165</v>
      </c>
      <c r="H25" s="52" t="s">
        <v>166</v>
      </c>
      <c r="I25" s="55" t="s">
        <v>37</v>
      </c>
      <c r="J25" s="52" t="s">
        <v>79</v>
      </c>
      <c r="K25" s="56"/>
      <c r="L25" s="57" t="s">
        <v>39</v>
      </c>
      <c r="M25" s="58">
        <v>1611.2</v>
      </c>
      <c r="N25" s="58">
        <v>1059.2</v>
      </c>
      <c r="O25" s="59">
        <f>IFERROR((M25-N25)/M25,)</f>
        <v>0.34260178748758691</v>
      </c>
      <c r="P25" s="60">
        <v>42726</v>
      </c>
      <c r="Q25" s="61" t="s">
        <v>167</v>
      </c>
      <c r="R25" s="62">
        <v>22400151000170</v>
      </c>
      <c r="S25" s="52" t="s">
        <v>48</v>
      </c>
      <c r="T25" s="52">
        <v>28</v>
      </c>
      <c r="U25" s="63">
        <v>42726</v>
      </c>
      <c r="V25" s="56">
        <v>42727</v>
      </c>
      <c r="W25" s="64"/>
      <c r="X25" s="65"/>
      <c r="Y25" s="66"/>
      <c r="Z25" s="66"/>
      <c r="AA25" s="66"/>
      <c r="AB25" s="66"/>
      <c r="AC25" s="66"/>
      <c r="AD25" s="66"/>
    </row>
    <row r="26" spans="1:30">
      <c r="A26" s="38"/>
      <c r="B26" s="52" t="s">
        <v>168</v>
      </c>
      <c r="C26" s="53" t="s">
        <v>92</v>
      </c>
      <c r="D26" s="53" t="s">
        <v>169</v>
      </c>
      <c r="E26" s="52" t="s">
        <v>74</v>
      </c>
      <c r="F26" s="71" t="s">
        <v>75</v>
      </c>
      <c r="G26" s="54" t="s">
        <v>170</v>
      </c>
      <c r="H26" s="52" t="s">
        <v>69</v>
      </c>
      <c r="I26" s="55" t="s">
        <v>78</v>
      </c>
      <c r="J26" s="52" t="s">
        <v>79</v>
      </c>
      <c r="K26" s="56"/>
      <c r="L26" s="57" t="s">
        <v>118</v>
      </c>
      <c r="M26" s="58"/>
      <c r="N26" s="85"/>
      <c r="O26" s="59"/>
      <c r="P26" s="60"/>
      <c r="Q26" s="61"/>
      <c r="R26" s="62"/>
      <c r="S26" s="52"/>
      <c r="T26" s="52"/>
      <c r="U26" s="63"/>
      <c r="V26" s="56"/>
      <c r="W26" s="64"/>
      <c r="X26" s="65"/>
      <c r="Y26" s="66"/>
      <c r="Z26" s="66"/>
      <c r="AA26" s="66"/>
      <c r="AB26" s="66"/>
      <c r="AC26" s="66"/>
      <c r="AD26" s="66"/>
    </row>
    <row r="27" spans="1:30">
      <c r="A27" s="38"/>
      <c r="B27" s="68" t="s">
        <v>171</v>
      </c>
      <c r="C27" s="53" t="s">
        <v>172</v>
      </c>
      <c r="D27" s="53" t="s">
        <v>173</v>
      </c>
      <c r="E27" s="52" t="s">
        <v>74</v>
      </c>
      <c r="F27" s="52" t="s">
        <v>149</v>
      </c>
      <c r="G27" s="69" t="s">
        <v>174</v>
      </c>
      <c r="H27" s="52" t="s">
        <v>61</v>
      </c>
      <c r="I27" s="55" t="s">
        <v>37</v>
      </c>
      <c r="J27" s="52" t="s">
        <v>79</v>
      </c>
      <c r="K27" s="56"/>
      <c r="L27" s="57" t="s">
        <v>118</v>
      </c>
      <c r="M27" s="58"/>
      <c r="N27" s="85"/>
      <c r="O27" s="59"/>
      <c r="P27" s="60"/>
      <c r="Q27" s="61"/>
      <c r="R27" s="62"/>
      <c r="S27" s="52"/>
      <c r="T27" s="52"/>
      <c r="U27" s="63"/>
      <c r="V27" s="56"/>
      <c r="W27" s="64"/>
      <c r="X27" s="65"/>
      <c r="Y27" s="66"/>
      <c r="Z27" s="66"/>
      <c r="AA27" s="66"/>
      <c r="AB27" s="66"/>
      <c r="AC27" s="66"/>
      <c r="AD27" s="66"/>
    </row>
    <row r="28" spans="1:30">
      <c r="A28" s="38"/>
      <c r="B28" s="52" t="s">
        <v>175</v>
      </c>
      <c r="C28" s="53" t="s">
        <v>176</v>
      </c>
      <c r="D28" s="53" t="s">
        <v>177</v>
      </c>
      <c r="E28" s="52" t="s">
        <v>74</v>
      </c>
      <c r="F28" s="52" t="s">
        <v>178</v>
      </c>
      <c r="G28" s="54" t="s">
        <v>179</v>
      </c>
      <c r="H28" s="52" t="s">
        <v>36</v>
      </c>
      <c r="I28" s="55" t="s">
        <v>78</v>
      </c>
      <c r="J28" s="52" t="s">
        <v>79</v>
      </c>
      <c r="K28" s="56"/>
      <c r="L28" s="57" t="s">
        <v>39</v>
      </c>
      <c r="M28" s="58">
        <v>8796.16</v>
      </c>
      <c r="N28" s="58">
        <v>7540</v>
      </c>
      <c r="O28" s="59">
        <f>IFERROR((M28-N28)/M28,)</f>
        <v>0.14280777066356226</v>
      </c>
      <c r="P28" s="60">
        <v>42733</v>
      </c>
      <c r="Q28" s="61" t="s">
        <v>180</v>
      </c>
      <c r="R28" s="62" t="s">
        <v>181</v>
      </c>
      <c r="S28" s="52" t="s">
        <v>48</v>
      </c>
      <c r="T28" s="52">
        <v>29</v>
      </c>
      <c r="U28" s="63">
        <v>42733</v>
      </c>
      <c r="V28" s="56">
        <v>42738</v>
      </c>
      <c r="W28" s="64"/>
      <c r="X28" s="65"/>
      <c r="Y28" s="66"/>
      <c r="Z28" s="66"/>
      <c r="AA28" s="66"/>
      <c r="AB28" s="66"/>
      <c r="AC28" s="66"/>
      <c r="AD28" s="66"/>
    </row>
    <row r="29" spans="1:30">
      <c r="A29" s="38"/>
      <c r="B29" s="52" t="s">
        <v>182</v>
      </c>
      <c r="C29" s="53" t="s">
        <v>31</v>
      </c>
      <c r="D29" s="53" t="s">
        <v>183</v>
      </c>
      <c r="E29" s="52" t="s">
        <v>184</v>
      </c>
      <c r="F29" s="52" t="s">
        <v>185</v>
      </c>
      <c r="G29" s="54" t="s">
        <v>186</v>
      </c>
      <c r="H29" s="52" t="s">
        <v>187</v>
      </c>
      <c r="I29" s="55" t="s">
        <v>62</v>
      </c>
      <c r="J29" s="52" t="s">
        <v>38</v>
      </c>
      <c r="K29" s="56" t="s">
        <v>188</v>
      </c>
      <c r="L29" s="57" t="s">
        <v>39</v>
      </c>
      <c r="M29" s="58">
        <v>45130</v>
      </c>
      <c r="N29" s="58">
        <v>45130</v>
      </c>
      <c r="O29" s="59">
        <f t="shared" si="0"/>
        <v>0</v>
      </c>
      <c r="P29" s="60">
        <v>42433</v>
      </c>
      <c r="Q29" s="61" t="s">
        <v>189</v>
      </c>
      <c r="R29" s="62">
        <v>8171358000199</v>
      </c>
      <c r="S29" s="52" t="s">
        <v>41</v>
      </c>
      <c r="T29" s="52" t="s">
        <v>190</v>
      </c>
      <c r="U29" s="63">
        <v>42464</v>
      </c>
      <c r="V29" s="56">
        <v>42474</v>
      </c>
      <c r="W29" s="64"/>
      <c r="X29" s="65"/>
      <c r="Y29" s="66"/>
      <c r="Z29" s="66"/>
      <c r="AA29" s="66"/>
      <c r="AB29" s="66"/>
      <c r="AC29" s="66"/>
      <c r="AD29" s="66"/>
    </row>
    <row r="30" spans="1:30">
      <c r="A30" s="38"/>
      <c r="B30" s="52" t="s">
        <v>191</v>
      </c>
      <c r="C30" s="53" t="s">
        <v>44</v>
      </c>
      <c r="D30" s="53" t="s">
        <v>192</v>
      </c>
      <c r="E30" s="52" t="s">
        <v>184</v>
      </c>
      <c r="F30" s="52" t="s">
        <v>193</v>
      </c>
      <c r="G30" s="54" t="s">
        <v>194</v>
      </c>
      <c r="H30" s="52" t="s">
        <v>61</v>
      </c>
      <c r="I30" s="55" t="s">
        <v>62</v>
      </c>
      <c r="J30" s="52" t="s">
        <v>38</v>
      </c>
      <c r="K30" s="56"/>
      <c r="L30" s="57" t="s">
        <v>39</v>
      </c>
      <c r="M30" s="58">
        <v>16837.5</v>
      </c>
      <c r="N30" s="58">
        <v>16837.5</v>
      </c>
      <c r="O30" s="59">
        <f t="shared" si="0"/>
        <v>0</v>
      </c>
      <c r="P30" s="60">
        <v>42468</v>
      </c>
      <c r="Q30" s="61" t="s">
        <v>195</v>
      </c>
      <c r="R30" s="62">
        <v>86781069000115</v>
      </c>
      <c r="S30" s="52" t="s">
        <v>41</v>
      </c>
      <c r="T30" s="52" t="s">
        <v>196</v>
      </c>
      <c r="U30" s="63">
        <v>42488</v>
      </c>
      <c r="V30" s="56">
        <v>42492</v>
      </c>
      <c r="W30" s="64"/>
      <c r="X30" s="65"/>
      <c r="Y30" s="66"/>
      <c r="Z30" s="66"/>
      <c r="AA30" s="66"/>
      <c r="AB30" s="66"/>
      <c r="AC30" s="66"/>
      <c r="AD30" s="66"/>
    </row>
    <row r="31" spans="1:30">
      <c r="A31" s="38"/>
      <c r="B31" s="52" t="s">
        <v>197</v>
      </c>
      <c r="C31" s="53" t="s">
        <v>50</v>
      </c>
      <c r="D31" s="53" t="s">
        <v>198</v>
      </c>
      <c r="E31" s="52" t="s">
        <v>184</v>
      </c>
      <c r="F31" s="52" t="s">
        <v>185</v>
      </c>
      <c r="G31" s="54" t="s">
        <v>199</v>
      </c>
      <c r="H31" s="52" t="s">
        <v>200</v>
      </c>
      <c r="I31" s="55" t="s">
        <v>62</v>
      </c>
      <c r="J31" s="52" t="s">
        <v>38</v>
      </c>
      <c r="K31" s="56"/>
      <c r="L31" s="57" t="s">
        <v>39</v>
      </c>
      <c r="M31" s="58">
        <v>90000</v>
      </c>
      <c r="N31" s="58">
        <v>90000</v>
      </c>
      <c r="O31" s="59">
        <f t="shared" si="0"/>
        <v>0</v>
      </c>
      <c r="P31" s="60">
        <v>42564</v>
      </c>
      <c r="Q31" s="61" t="s">
        <v>201</v>
      </c>
      <c r="R31" s="62" t="s">
        <v>202</v>
      </c>
      <c r="S31" s="52" t="s">
        <v>41</v>
      </c>
      <c r="T31" s="52" t="s">
        <v>203</v>
      </c>
      <c r="U31" s="63">
        <v>42576</v>
      </c>
      <c r="V31" s="56">
        <v>42621</v>
      </c>
      <c r="W31" s="64"/>
      <c r="X31" s="65"/>
      <c r="Y31" s="66"/>
      <c r="Z31" s="66"/>
      <c r="AA31" s="66"/>
      <c r="AB31" s="66"/>
      <c r="AC31" s="66"/>
      <c r="AD31" s="66"/>
    </row>
    <row r="32" spans="1:30">
      <c r="A32" s="38"/>
      <c r="B32" s="52" t="s">
        <v>204</v>
      </c>
      <c r="C32" s="53" t="s">
        <v>58</v>
      </c>
      <c r="D32" s="53" t="s">
        <v>205</v>
      </c>
      <c r="E32" s="52" t="s">
        <v>184</v>
      </c>
      <c r="F32" s="52" t="s">
        <v>185</v>
      </c>
      <c r="G32" s="54" t="s">
        <v>206</v>
      </c>
      <c r="H32" s="52" t="s">
        <v>207</v>
      </c>
      <c r="I32" s="55" t="s">
        <v>62</v>
      </c>
      <c r="J32" s="52" t="s">
        <v>38</v>
      </c>
      <c r="K32" s="56"/>
      <c r="L32" s="57" t="s">
        <v>39</v>
      </c>
      <c r="M32" s="58">
        <v>6826</v>
      </c>
      <c r="N32" s="58">
        <v>6826</v>
      </c>
      <c r="O32" s="59">
        <f t="shared" si="0"/>
        <v>0</v>
      </c>
      <c r="P32" s="60">
        <v>42663</v>
      </c>
      <c r="Q32" s="61" t="s">
        <v>208</v>
      </c>
      <c r="R32" s="62">
        <v>43217850000159</v>
      </c>
      <c r="S32" s="52" t="s">
        <v>41</v>
      </c>
      <c r="T32" s="52" t="s">
        <v>209</v>
      </c>
      <c r="U32" s="63">
        <v>42717</v>
      </c>
      <c r="V32" s="56">
        <v>42718</v>
      </c>
      <c r="W32" s="64"/>
      <c r="X32" s="65"/>
      <c r="Y32" s="66"/>
      <c r="Z32" s="66"/>
      <c r="AA32" s="66"/>
      <c r="AB32" s="66"/>
      <c r="AC32" s="66"/>
      <c r="AD32" s="66"/>
    </row>
    <row r="33" spans="1:30">
      <c r="A33" s="38"/>
      <c r="B33" s="52" t="s">
        <v>210</v>
      </c>
      <c r="C33" s="53" t="s">
        <v>66</v>
      </c>
      <c r="D33" s="53" t="s">
        <v>211</v>
      </c>
      <c r="E33" s="52" t="s">
        <v>184</v>
      </c>
      <c r="F33" s="52" t="s">
        <v>185</v>
      </c>
      <c r="G33" s="54" t="s">
        <v>212</v>
      </c>
      <c r="H33" s="52" t="s">
        <v>213</v>
      </c>
      <c r="I33" s="55" t="s">
        <v>62</v>
      </c>
      <c r="J33" s="52" t="s">
        <v>38</v>
      </c>
      <c r="K33" s="55"/>
      <c r="L33" s="57" t="s">
        <v>39</v>
      </c>
      <c r="M33" s="58">
        <v>5671.27</v>
      </c>
      <c r="N33" s="58">
        <v>5671.27</v>
      </c>
      <c r="O33" s="59">
        <f t="shared" si="0"/>
        <v>0</v>
      </c>
      <c r="P33" s="60">
        <v>42647</v>
      </c>
      <c r="Q33" s="86" t="s">
        <v>214</v>
      </c>
      <c r="R33" s="52" t="s">
        <v>215</v>
      </c>
      <c r="S33" s="52" t="s">
        <v>41</v>
      </c>
      <c r="T33" s="52">
        <v>46</v>
      </c>
      <c r="U33" s="63">
        <v>42954</v>
      </c>
      <c r="V33" s="56">
        <v>42982</v>
      </c>
      <c r="W33" s="64"/>
      <c r="X33" s="65"/>
      <c r="Y33" s="66"/>
      <c r="Z33" s="66"/>
      <c r="AA33" s="66"/>
      <c r="AB33" s="66"/>
      <c r="AC33" s="66"/>
      <c r="AD33" s="66"/>
    </row>
    <row r="34" spans="1:30">
      <c r="A34" s="38"/>
      <c r="B34" s="68" t="s">
        <v>216</v>
      </c>
      <c r="C34" s="53" t="s">
        <v>106</v>
      </c>
      <c r="D34" s="53" t="s">
        <v>173</v>
      </c>
      <c r="E34" s="52" t="s">
        <v>184</v>
      </c>
      <c r="F34" s="52" t="s">
        <v>185</v>
      </c>
      <c r="G34" s="54" t="s">
        <v>217</v>
      </c>
      <c r="H34" s="52" t="s">
        <v>218</v>
      </c>
      <c r="I34" s="55" t="s">
        <v>62</v>
      </c>
      <c r="J34" s="52" t="s">
        <v>38</v>
      </c>
      <c r="K34" s="56" t="s">
        <v>219</v>
      </c>
      <c r="L34" s="57" t="s">
        <v>118</v>
      </c>
      <c r="M34" s="58"/>
      <c r="N34" s="85"/>
      <c r="O34" s="59"/>
      <c r="P34" s="60"/>
      <c r="Q34" s="86"/>
      <c r="R34" s="62"/>
      <c r="S34" s="52"/>
      <c r="T34" s="52"/>
      <c r="U34" s="63"/>
      <c r="V34" s="56"/>
      <c r="W34" s="64"/>
      <c r="X34" s="65"/>
      <c r="Y34" s="66"/>
      <c r="Z34" s="66"/>
      <c r="AA34" s="66"/>
      <c r="AB34" s="66"/>
      <c r="AC34" s="66"/>
      <c r="AD34" s="66"/>
    </row>
    <row r="35" spans="1:30">
      <c r="A35" s="38"/>
      <c r="B35" s="68" t="s">
        <v>220</v>
      </c>
      <c r="C35" s="53" t="s">
        <v>31</v>
      </c>
      <c r="D35" s="53" t="s">
        <v>83</v>
      </c>
      <c r="E35" s="52" t="s">
        <v>221</v>
      </c>
      <c r="F35" s="52" t="s">
        <v>222</v>
      </c>
      <c r="G35" s="54" t="s">
        <v>223</v>
      </c>
      <c r="H35" s="52" t="s">
        <v>224</v>
      </c>
      <c r="I35" s="55" t="s">
        <v>62</v>
      </c>
      <c r="J35" s="52" t="s">
        <v>38</v>
      </c>
      <c r="K35" s="56"/>
      <c r="L35" s="57" t="s">
        <v>118</v>
      </c>
      <c r="M35" s="58"/>
      <c r="N35" s="58"/>
      <c r="O35" s="59"/>
      <c r="P35" s="60"/>
      <c r="Q35" s="61"/>
      <c r="R35" s="62"/>
      <c r="S35" s="52"/>
      <c r="T35" s="52"/>
      <c r="U35" s="63"/>
      <c r="V35" s="56"/>
      <c r="W35" s="64"/>
      <c r="X35" s="65"/>
      <c r="Y35" s="66"/>
      <c r="Z35" s="66"/>
      <c r="AA35" s="66"/>
      <c r="AB35" s="66"/>
      <c r="AC35" s="66"/>
      <c r="AD35" s="66"/>
    </row>
    <row r="36" spans="1:30">
      <c r="A36" s="38"/>
      <c r="B36" s="87" t="s">
        <v>225</v>
      </c>
      <c r="C36" s="53" t="s">
        <v>44</v>
      </c>
      <c r="D36" s="53" t="s">
        <v>226</v>
      </c>
      <c r="E36" s="53" t="s">
        <v>221</v>
      </c>
      <c r="F36" s="52" t="s">
        <v>222</v>
      </c>
      <c r="G36" s="54" t="s">
        <v>227</v>
      </c>
      <c r="H36" s="52" t="s">
        <v>228</v>
      </c>
      <c r="I36" s="55" t="s">
        <v>62</v>
      </c>
      <c r="J36" s="52" t="s">
        <v>38</v>
      </c>
      <c r="K36" s="88"/>
      <c r="L36" s="89" t="s">
        <v>118</v>
      </c>
      <c r="M36" s="58"/>
      <c r="N36" s="90"/>
      <c r="O36" s="59"/>
      <c r="P36" s="60"/>
      <c r="Q36" s="61"/>
      <c r="R36" s="62"/>
      <c r="S36" s="62"/>
      <c r="T36" s="52"/>
      <c r="U36" s="63"/>
      <c r="V36" s="56"/>
      <c r="W36" s="64"/>
      <c r="X36" s="65"/>
      <c r="Y36" s="66"/>
      <c r="Z36" s="66"/>
      <c r="AA36" s="66"/>
      <c r="AB36" s="66"/>
      <c r="AC36" s="66"/>
      <c r="AD36" s="66"/>
    </row>
    <row r="37" spans="1:30">
      <c r="A37" s="38"/>
      <c r="B37" s="68" t="s">
        <v>229</v>
      </c>
      <c r="C37" s="53" t="s">
        <v>50</v>
      </c>
      <c r="D37" s="53" t="s">
        <v>226</v>
      </c>
      <c r="E37" s="53" t="s">
        <v>221</v>
      </c>
      <c r="F37" s="52" t="s">
        <v>222</v>
      </c>
      <c r="G37" s="54" t="s">
        <v>230</v>
      </c>
      <c r="H37" s="52" t="s">
        <v>69</v>
      </c>
      <c r="I37" s="55" t="s">
        <v>62</v>
      </c>
      <c r="J37" s="52" t="s">
        <v>38</v>
      </c>
      <c r="K37" s="56"/>
      <c r="L37" s="57" t="s">
        <v>118</v>
      </c>
      <c r="M37" s="58"/>
      <c r="N37" s="58"/>
      <c r="O37" s="59"/>
      <c r="P37" s="60"/>
      <c r="Q37" s="61"/>
      <c r="R37" s="62"/>
      <c r="S37" s="52"/>
      <c r="T37" s="52"/>
      <c r="U37" s="63"/>
      <c r="V37" s="56"/>
      <c r="W37" s="64"/>
      <c r="X37" s="65"/>
      <c r="Y37" s="66"/>
      <c r="Z37" s="66"/>
      <c r="AA37" s="66"/>
      <c r="AB37" s="66"/>
      <c r="AC37" s="66"/>
      <c r="AD37" s="66"/>
    </row>
    <row r="38" spans="1:30">
      <c r="A38" s="38"/>
      <c r="B38" s="52" t="s">
        <v>231</v>
      </c>
      <c r="C38" s="53" t="s">
        <v>58</v>
      </c>
      <c r="D38" s="53" t="s">
        <v>183</v>
      </c>
      <c r="E38" s="53" t="s">
        <v>221</v>
      </c>
      <c r="F38" s="52" t="s">
        <v>222</v>
      </c>
      <c r="G38" s="91" t="s">
        <v>232</v>
      </c>
      <c r="H38" s="52" t="s">
        <v>69</v>
      </c>
      <c r="I38" s="55" t="s">
        <v>62</v>
      </c>
      <c r="J38" s="52" t="s">
        <v>38</v>
      </c>
      <c r="K38" s="56"/>
      <c r="L38" s="57" t="s">
        <v>39</v>
      </c>
      <c r="M38" s="58">
        <v>39287.199999999997</v>
      </c>
      <c r="N38" s="58">
        <v>36000</v>
      </c>
      <c r="O38" s="59">
        <f t="shared" si="0"/>
        <v>8.3671017532427797E-2</v>
      </c>
      <c r="P38" s="60">
        <v>42640</v>
      </c>
      <c r="Q38" s="61" t="s">
        <v>233</v>
      </c>
      <c r="R38" s="62" t="s">
        <v>234</v>
      </c>
      <c r="S38" s="52" t="s">
        <v>41</v>
      </c>
      <c r="T38" s="53" t="s">
        <v>235</v>
      </c>
      <c r="U38" s="63">
        <v>42685</v>
      </c>
      <c r="V38" s="56">
        <v>42690</v>
      </c>
      <c r="W38" s="64"/>
      <c r="X38" s="65"/>
      <c r="Y38" s="66"/>
      <c r="Z38" s="66"/>
      <c r="AA38" s="66"/>
      <c r="AB38" s="66"/>
      <c r="AC38" s="66"/>
      <c r="AD38" s="66"/>
    </row>
    <row r="39" spans="1:30">
      <c r="A39" s="38"/>
      <c r="B39" s="52" t="s">
        <v>236</v>
      </c>
      <c r="C39" s="53" t="s">
        <v>66</v>
      </c>
      <c r="D39" s="53" t="s">
        <v>237</v>
      </c>
      <c r="E39" s="52" t="s">
        <v>221</v>
      </c>
      <c r="F39" s="52" t="s">
        <v>222</v>
      </c>
      <c r="G39" s="54" t="s">
        <v>238</v>
      </c>
      <c r="H39" s="52" t="s">
        <v>239</v>
      </c>
      <c r="I39" s="55" t="s">
        <v>62</v>
      </c>
      <c r="J39" s="52" t="s">
        <v>38</v>
      </c>
      <c r="K39" s="56"/>
      <c r="L39" s="57" t="s">
        <v>39</v>
      </c>
      <c r="M39" s="58">
        <v>23900.31</v>
      </c>
      <c r="N39" s="58">
        <v>17185.05</v>
      </c>
      <c r="O39" s="59">
        <f t="shared" si="0"/>
        <v>0.28096957738205075</v>
      </c>
      <c r="P39" s="60">
        <v>42698</v>
      </c>
      <c r="Q39" s="61" t="s">
        <v>240</v>
      </c>
      <c r="R39" s="62" t="s">
        <v>241</v>
      </c>
      <c r="S39" s="52" t="s">
        <v>48</v>
      </c>
      <c r="T39" s="92" t="s">
        <v>242</v>
      </c>
      <c r="U39" s="63">
        <v>43067</v>
      </c>
      <c r="V39" s="56">
        <v>43068</v>
      </c>
      <c r="W39" s="64"/>
      <c r="X39" s="65"/>
      <c r="Y39" s="66"/>
      <c r="Z39" s="66"/>
      <c r="AA39" s="66"/>
      <c r="AB39" s="66"/>
      <c r="AC39" s="66"/>
      <c r="AD39" s="66"/>
    </row>
    <row r="40" spans="1:30">
      <c r="A40" s="38"/>
      <c r="B40" s="52" t="s">
        <v>243</v>
      </c>
      <c r="C40" s="53" t="s">
        <v>106</v>
      </c>
      <c r="D40" s="53" t="s">
        <v>244</v>
      </c>
      <c r="E40" s="52" t="s">
        <v>221</v>
      </c>
      <c r="F40" s="52" t="s">
        <v>222</v>
      </c>
      <c r="G40" s="54" t="s">
        <v>245</v>
      </c>
      <c r="H40" s="52" t="s">
        <v>77</v>
      </c>
      <c r="I40" s="55" t="s">
        <v>62</v>
      </c>
      <c r="J40" s="52" t="s">
        <v>38</v>
      </c>
      <c r="K40" s="56" t="s">
        <v>246</v>
      </c>
      <c r="L40" s="57" t="s">
        <v>39</v>
      </c>
      <c r="M40" s="58">
        <v>183509</v>
      </c>
      <c r="N40" s="58">
        <v>122719.7</v>
      </c>
      <c r="O40" s="59">
        <f t="shared" si="0"/>
        <v>0.33126059212354708</v>
      </c>
      <c r="P40" s="60">
        <v>42739</v>
      </c>
      <c r="Q40" s="61" t="s">
        <v>240</v>
      </c>
      <c r="R40" s="62" t="s">
        <v>241</v>
      </c>
      <c r="S40" s="52" t="s">
        <v>48</v>
      </c>
      <c r="T40" s="93" t="s">
        <v>247</v>
      </c>
      <c r="U40" s="63">
        <v>42964</v>
      </c>
      <c r="V40" s="56">
        <v>42965</v>
      </c>
      <c r="W40" s="64"/>
      <c r="X40" s="65"/>
      <c r="Y40" s="66"/>
      <c r="Z40" s="66"/>
      <c r="AA40" s="66"/>
      <c r="AB40" s="66"/>
      <c r="AC40" s="66"/>
      <c r="AD40" s="66"/>
    </row>
    <row r="41" spans="1:30">
      <c r="A41" s="38"/>
      <c r="B41" s="68" t="s">
        <v>248</v>
      </c>
      <c r="C41" s="53" t="s">
        <v>110</v>
      </c>
      <c r="D41" s="53" t="s">
        <v>249</v>
      </c>
      <c r="E41" s="52" t="s">
        <v>221</v>
      </c>
      <c r="F41" s="52" t="s">
        <v>222</v>
      </c>
      <c r="G41" s="69" t="s">
        <v>250</v>
      </c>
      <c r="H41" s="52" t="s">
        <v>143</v>
      </c>
      <c r="I41" s="55" t="s">
        <v>62</v>
      </c>
      <c r="J41" s="52" t="s">
        <v>38</v>
      </c>
      <c r="K41" s="56"/>
      <c r="L41" s="57" t="s">
        <v>118</v>
      </c>
      <c r="M41" s="58"/>
      <c r="N41" s="58"/>
      <c r="O41" s="59"/>
      <c r="P41" s="60"/>
      <c r="Q41" s="61"/>
      <c r="R41" s="62"/>
      <c r="S41" s="52"/>
      <c r="T41" s="52"/>
      <c r="U41" s="63"/>
      <c r="V41" s="56"/>
      <c r="W41" s="64"/>
      <c r="X41" s="65"/>
      <c r="Y41" s="66"/>
      <c r="Z41" s="66"/>
      <c r="AA41" s="66"/>
      <c r="AB41" s="66"/>
      <c r="AC41" s="66"/>
      <c r="AD41" s="66"/>
    </row>
    <row r="42" spans="1:30">
      <c r="A42" s="38"/>
      <c r="B42" s="52" t="s">
        <v>251</v>
      </c>
      <c r="C42" s="53" t="s">
        <v>115</v>
      </c>
      <c r="D42" s="53" t="s">
        <v>252</v>
      </c>
      <c r="E42" s="52" t="s">
        <v>221</v>
      </c>
      <c r="F42" s="52" t="s">
        <v>222</v>
      </c>
      <c r="G42" s="54" t="s">
        <v>253</v>
      </c>
      <c r="H42" s="52" t="s">
        <v>143</v>
      </c>
      <c r="I42" s="55" t="s">
        <v>62</v>
      </c>
      <c r="J42" s="52" t="s">
        <v>38</v>
      </c>
      <c r="K42" s="56"/>
      <c r="L42" s="57" t="s">
        <v>39</v>
      </c>
      <c r="M42" s="58">
        <v>362313.36</v>
      </c>
      <c r="N42" s="58">
        <v>239959.44</v>
      </c>
      <c r="O42" s="59">
        <f t="shared" si="0"/>
        <v>0.33770192741443483</v>
      </c>
      <c r="P42" s="60">
        <v>42717</v>
      </c>
      <c r="Q42" s="61" t="s">
        <v>254</v>
      </c>
      <c r="R42" s="62" t="s">
        <v>255</v>
      </c>
      <c r="S42" s="52" t="s">
        <v>41</v>
      </c>
      <c r="T42" s="53" t="s">
        <v>256</v>
      </c>
      <c r="U42" s="63">
        <v>42754</v>
      </c>
      <c r="V42" s="56">
        <v>42758</v>
      </c>
      <c r="W42" s="64"/>
      <c r="X42" s="65"/>
      <c r="Y42" s="66"/>
      <c r="Z42" s="66"/>
      <c r="AA42" s="66"/>
      <c r="AB42" s="66"/>
      <c r="AC42" s="66"/>
      <c r="AD42" s="66"/>
    </row>
    <row r="43" spans="1:30">
      <c r="A43" s="38"/>
      <c r="B43" s="68" t="s">
        <v>257</v>
      </c>
      <c r="C43" s="53" t="s">
        <v>120</v>
      </c>
      <c r="D43" s="53" t="s">
        <v>258</v>
      </c>
      <c r="E43" s="52" t="s">
        <v>221</v>
      </c>
      <c r="F43" s="52" t="s">
        <v>222</v>
      </c>
      <c r="G43" s="69" t="s">
        <v>259</v>
      </c>
      <c r="H43" s="52" t="s">
        <v>143</v>
      </c>
      <c r="I43" s="55" t="s">
        <v>62</v>
      </c>
      <c r="J43" s="52" t="s">
        <v>38</v>
      </c>
      <c r="K43" s="56"/>
      <c r="L43" s="57" t="s">
        <v>260</v>
      </c>
      <c r="M43" s="58">
        <v>0</v>
      </c>
      <c r="N43" s="58">
        <v>0</v>
      </c>
      <c r="O43" s="59">
        <f t="shared" si="0"/>
        <v>0</v>
      </c>
      <c r="P43" s="60" t="s">
        <v>261</v>
      </c>
      <c r="Q43" s="61"/>
      <c r="R43" s="62"/>
      <c r="S43" s="52"/>
      <c r="T43" s="52"/>
      <c r="U43" s="63"/>
      <c r="V43" s="56"/>
      <c r="W43" s="64"/>
      <c r="X43" s="65"/>
      <c r="Y43" s="66"/>
      <c r="Z43" s="66"/>
      <c r="AA43" s="66"/>
      <c r="AB43" s="66"/>
      <c r="AC43" s="66"/>
      <c r="AD43" s="66"/>
    </row>
    <row r="44" spans="1:30">
      <c r="A44" s="38"/>
      <c r="B44" s="52" t="s">
        <v>262</v>
      </c>
      <c r="C44" s="53" t="s">
        <v>124</v>
      </c>
      <c r="D44" s="53" t="s">
        <v>198</v>
      </c>
      <c r="E44" s="52" t="s">
        <v>221</v>
      </c>
      <c r="F44" s="52" t="s">
        <v>222</v>
      </c>
      <c r="G44" s="54" t="s">
        <v>263</v>
      </c>
      <c r="H44" s="52" t="s">
        <v>77</v>
      </c>
      <c r="I44" s="55" t="s">
        <v>62</v>
      </c>
      <c r="J44" s="52" t="s">
        <v>38</v>
      </c>
      <c r="K44" s="56"/>
      <c r="L44" s="57" t="s">
        <v>39</v>
      </c>
      <c r="M44" s="58">
        <v>568648</v>
      </c>
      <c r="N44" s="58">
        <f>116340+61356+102930+19062</f>
        <v>299688</v>
      </c>
      <c r="O44" s="59">
        <f t="shared" si="0"/>
        <v>0.47298152811581151</v>
      </c>
      <c r="P44" s="60">
        <v>43165</v>
      </c>
      <c r="Q44" s="61" t="s">
        <v>240</v>
      </c>
      <c r="R44" s="62" t="s">
        <v>241</v>
      </c>
      <c r="S44" s="52" t="s">
        <v>48</v>
      </c>
      <c r="T44" s="94" t="s">
        <v>264</v>
      </c>
      <c r="U44" s="63">
        <v>43279</v>
      </c>
      <c r="V44" s="56">
        <v>43280</v>
      </c>
      <c r="W44" s="64"/>
      <c r="X44" s="65"/>
      <c r="Y44" s="66"/>
      <c r="Z44" s="66"/>
      <c r="AA44" s="66"/>
      <c r="AB44" s="66"/>
      <c r="AC44" s="66"/>
      <c r="AD44" s="66"/>
    </row>
    <row r="45" spans="1:30">
      <c r="A45" s="38"/>
      <c r="B45" s="68" t="s">
        <v>265</v>
      </c>
      <c r="C45" s="53" t="s">
        <v>133</v>
      </c>
      <c r="D45" s="53" t="s">
        <v>266</v>
      </c>
      <c r="E45" s="52" t="s">
        <v>221</v>
      </c>
      <c r="F45" s="52" t="s">
        <v>222</v>
      </c>
      <c r="G45" s="54" t="s">
        <v>267</v>
      </c>
      <c r="H45" s="52" t="s">
        <v>77</v>
      </c>
      <c r="I45" s="55" t="s">
        <v>62</v>
      </c>
      <c r="J45" s="52" t="s">
        <v>38</v>
      </c>
      <c r="K45" s="56"/>
      <c r="L45" s="57" t="s">
        <v>118</v>
      </c>
      <c r="M45" s="58"/>
      <c r="N45" s="58"/>
      <c r="O45" s="59"/>
      <c r="P45" s="60"/>
      <c r="Q45" s="61"/>
      <c r="R45" s="62"/>
      <c r="S45" s="52"/>
      <c r="T45" s="52"/>
      <c r="U45" s="63"/>
      <c r="V45" s="56"/>
      <c r="W45" s="64"/>
      <c r="X45" s="65"/>
      <c r="Y45" s="66"/>
      <c r="Z45" s="66"/>
      <c r="AA45" s="66"/>
      <c r="AB45" s="66"/>
      <c r="AC45" s="66"/>
      <c r="AD45" s="66"/>
    </row>
    <row r="46" spans="1:30">
      <c r="A46" s="38"/>
      <c r="B46" s="68" t="s">
        <v>268</v>
      </c>
      <c r="C46" s="53" t="s">
        <v>139</v>
      </c>
      <c r="D46" s="53" t="s">
        <v>269</v>
      </c>
      <c r="E46" s="52" t="s">
        <v>221</v>
      </c>
      <c r="F46" s="52" t="s">
        <v>222</v>
      </c>
      <c r="G46" s="69" t="s">
        <v>270</v>
      </c>
      <c r="H46" s="52" t="s">
        <v>69</v>
      </c>
      <c r="I46" s="55" t="s">
        <v>62</v>
      </c>
      <c r="J46" s="52" t="s">
        <v>38</v>
      </c>
      <c r="K46" s="56"/>
      <c r="L46" s="57" t="s">
        <v>118</v>
      </c>
      <c r="M46" s="58"/>
      <c r="N46" s="58"/>
      <c r="O46" s="59"/>
      <c r="P46" s="60"/>
      <c r="Q46" s="61"/>
      <c r="R46" s="62"/>
      <c r="S46" s="52"/>
      <c r="T46" s="52"/>
      <c r="U46" s="63"/>
      <c r="V46" s="56"/>
      <c r="W46" s="64"/>
      <c r="X46" s="65"/>
      <c r="Y46" s="66"/>
      <c r="Z46" s="66"/>
      <c r="AA46" s="66"/>
      <c r="AB46" s="66"/>
      <c r="AC46" s="66"/>
      <c r="AD46" s="66"/>
    </row>
    <row r="47" spans="1:30">
      <c r="A47" s="38"/>
      <c r="B47" s="52" t="s">
        <v>271</v>
      </c>
      <c r="C47" s="53" t="s">
        <v>147</v>
      </c>
      <c r="D47" s="53" t="s">
        <v>272</v>
      </c>
      <c r="E47" s="52" t="s">
        <v>221</v>
      </c>
      <c r="F47" s="52" t="s">
        <v>222</v>
      </c>
      <c r="G47" s="54" t="s">
        <v>273</v>
      </c>
      <c r="H47" s="52" t="s">
        <v>274</v>
      </c>
      <c r="I47" s="55" t="s">
        <v>62</v>
      </c>
      <c r="J47" s="52" t="s">
        <v>38</v>
      </c>
      <c r="K47" s="56"/>
      <c r="L47" s="57" t="s">
        <v>39</v>
      </c>
      <c r="M47" s="58">
        <v>65333.33</v>
      </c>
      <c r="N47" s="58">
        <v>48450</v>
      </c>
      <c r="O47" s="59">
        <f t="shared" ref="O47:O72" si="1">IFERROR((M47-N47)/M47,)</f>
        <v>0.2584183295111393</v>
      </c>
      <c r="P47" s="60">
        <v>42739</v>
      </c>
      <c r="Q47" s="61" t="s">
        <v>275</v>
      </c>
      <c r="R47" s="62" t="s">
        <v>276</v>
      </c>
      <c r="S47" s="52" t="s">
        <v>41</v>
      </c>
      <c r="T47" s="53" t="s">
        <v>277</v>
      </c>
      <c r="U47" s="63">
        <v>42748</v>
      </c>
      <c r="V47" s="56">
        <v>42752</v>
      </c>
      <c r="W47" s="64"/>
      <c r="X47" s="65"/>
      <c r="Y47" s="66"/>
      <c r="Z47" s="66"/>
      <c r="AA47" s="66"/>
      <c r="AB47" s="66"/>
      <c r="AC47" s="66"/>
      <c r="AD47" s="66"/>
    </row>
    <row r="48" spans="1:30">
      <c r="A48" s="38"/>
      <c r="B48" s="52" t="s">
        <v>278</v>
      </c>
      <c r="C48" s="53" t="s">
        <v>153</v>
      </c>
      <c r="D48" s="53" t="s">
        <v>279</v>
      </c>
      <c r="E48" s="52" t="s">
        <v>221</v>
      </c>
      <c r="F48" s="52" t="s">
        <v>222</v>
      </c>
      <c r="G48" s="54" t="s">
        <v>280</v>
      </c>
      <c r="H48" s="52" t="s">
        <v>281</v>
      </c>
      <c r="I48" s="55" t="s">
        <v>62</v>
      </c>
      <c r="J48" s="52" t="s">
        <v>38</v>
      </c>
      <c r="K48" s="56"/>
      <c r="L48" s="57" t="s">
        <v>39</v>
      </c>
      <c r="M48" s="58">
        <v>388250.6</v>
      </c>
      <c r="N48" s="58">
        <v>262983.24</v>
      </c>
      <c r="O48" s="59">
        <f t="shared" si="1"/>
        <v>0.32264563145555986</v>
      </c>
      <c r="P48" s="60">
        <v>42739</v>
      </c>
      <c r="Q48" s="61" t="s">
        <v>282</v>
      </c>
      <c r="R48" s="62" t="s">
        <v>283</v>
      </c>
      <c r="S48" s="52" t="s">
        <v>41</v>
      </c>
      <c r="T48" s="52" t="s">
        <v>284</v>
      </c>
      <c r="U48" s="63">
        <v>42788</v>
      </c>
      <c r="V48" s="56">
        <v>42790</v>
      </c>
      <c r="W48" s="64"/>
      <c r="X48" s="65"/>
      <c r="Y48" s="66"/>
      <c r="Z48" s="66"/>
      <c r="AA48" s="66"/>
      <c r="AB48" s="66"/>
      <c r="AC48" s="66"/>
      <c r="AD48" s="66"/>
    </row>
    <row r="49" spans="1:30">
      <c r="A49" s="38"/>
      <c r="B49" s="52" t="s">
        <v>285</v>
      </c>
      <c r="C49" s="53" t="s">
        <v>159</v>
      </c>
      <c r="D49" s="53" t="s">
        <v>286</v>
      </c>
      <c r="E49" s="52" t="s">
        <v>221</v>
      </c>
      <c r="F49" s="52" t="s">
        <v>222</v>
      </c>
      <c r="G49" s="54" t="s">
        <v>287</v>
      </c>
      <c r="H49" s="52" t="s">
        <v>69</v>
      </c>
      <c r="I49" s="55" t="s">
        <v>62</v>
      </c>
      <c r="J49" s="52" t="s">
        <v>38</v>
      </c>
      <c r="K49" s="56"/>
      <c r="L49" s="57" t="s">
        <v>39</v>
      </c>
      <c r="M49" s="58">
        <v>129427.36</v>
      </c>
      <c r="N49" s="58">
        <v>128827.12</v>
      </c>
      <c r="O49" s="59">
        <f t="shared" si="1"/>
        <v>4.6376593017118271E-3</v>
      </c>
      <c r="P49" s="60">
        <v>42717</v>
      </c>
      <c r="Q49" s="61" t="s">
        <v>288</v>
      </c>
      <c r="R49" s="62" t="s">
        <v>289</v>
      </c>
      <c r="S49" s="52" t="s">
        <v>41</v>
      </c>
      <c r="T49" s="53" t="s">
        <v>290</v>
      </c>
      <c r="U49" s="63">
        <v>42746</v>
      </c>
      <c r="V49" s="56">
        <v>42748</v>
      </c>
      <c r="W49" s="64"/>
      <c r="X49" s="65"/>
      <c r="Y49" s="66"/>
      <c r="Z49" s="66"/>
      <c r="AA49" s="66"/>
      <c r="AB49" s="66"/>
      <c r="AC49" s="66"/>
      <c r="AD49" s="66"/>
    </row>
    <row r="50" spans="1:30">
      <c r="A50" s="38"/>
      <c r="B50" s="52" t="s">
        <v>291</v>
      </c>
      <c r="C50" s="53" t="s">
        <v>163</v>
      </c>
      <c r="D50" s="53" t="s">
        <v>292</v>
      </c>
      <c r="E50" s="52" t="s">
        <v>221</v>
      </c>
      <c r="F50" s="52" t="s">
        <v>222</v>
      </c>
      <c r="G50" s="54" t="s">
        <v>293</v>
      </c>
      <c r="H50" s="52" t="s">
        <v>294</v>
      </c>
      <c r="I50" s="55" t="s">
        <v>62</v>
      </c>
      <c r="J50" s="52" t="s">
        <v>38</v>
      </c>
      <c r="K50" s="56"/>
      <c r="L50" s="57" t="s">
        <v>39</v>
      </c>
      <c r="M50" s="58">
        <v>90572.78</v>
      </c>
      <c r="N50" s="58">
        <v>14000</v>
      </c>
      <c r="O50" s="59">
        <f t="shared" si="1"/>
        <v>0.84542817389507086</v>
      </c>
      <c r="P50" s="60">
        <v>42717</v>
      </c>
      <c r="Q50" s="61" t="s">
        <v>295</v>
      </c>
      <c r="R50" s="62" t="s">
        <v>296</v>
      </c>
      <c r="S50" s="52" t="s">
        <v>41</v>
      </c>
      <c r="T50" s="53" t="s">
        <v>297</v>
      </c>
      <c r="U50" s="63">
        <v>42752</v>
      </c>
      <c r="V50" s="56">
        <v>42754</v>
      </c>
      <c r="W50" s="64"/>
      <c r="X50" s="65"/>
      <c r="Y50" s="66"/>
      <c r="Z50" s="66"/>
      <c r="AA50" s="66"/>
      <c r="AB50" s="66"/>
      <c r="AC50" s="66"/>
      <c r="AD50" s="66"/>
    </row>
    <row r="51" spans="1:30">
      <c r="A51" s="38"/>
      <c r="B51" s="52" t="s">
        <v>298</v>
      </c>
      <c r="C51" s="53" t="s">
        <v>92</v>
      </c>
      <c r="D51" s="53" t="s">
        <v>299</v>
      </c>
      <c r="E51" s="52" t="s">
        <v>221</v>
      </c>
      <c r="F51" s="52" t="s">
        <v>222</v>
      </c>
      <c r="G51" s="54" t="s">
        <v>300</v>
      </c>
      <c r="H51" s="52" t="s">
        <v>53</v>
      </c>
      <c r="I51" s="55" t="s">
        <v>62</v>
      </c>
      <c r="J51" s="52" t="s">
        <v>38</v>
      </c>
      <c r="K51" s="56"/>
      <c r="L51" s="57" t="s">
        <v>39</v>
      </c>
      <c r="M51" s="58">
        <v>20549650</v>
      </c>
      <c r="N51" s="58">
        <v>20489950</v>
      </c>
      <c r="O51" s="59">
        <f t="shared" si="1"/>
        <v>2.9051589686442348E-3</v>
      </c>
      <c r="P51" s="60">
        <v>42621</v>
      </c>
      <c r="Q51" s="61" t="s">
        <v>301</v>
      </c>
      <c r="R51" s="62">
        <v>5323742000171</v>
      </c>
      <c r="S51" s="52" t="s">
        <v>41</v>
      </c>
      <c r="T51" s="53" t="s">
        <v>302</v>
      </c>
      <c r="U51" s="63">
        <v>42678</v>
      </c>
      <c r="V51" s="56">
        <v>42681</v>
      </c>
      <c r="W51" s="64"/>
      <c r="X51" s="65"/>
      <c r="Y51" s="66"/>
      <c r="Z51" s="66"/>
      <c r="AA51" s="66"/>
      <c r="AB51" s="66"/>
      <c r="AC51" s="66"/>
      <c r="AD51" s="66"/>
    </row>
    <row r="52" spans="1:30">
      <c r="A52" s="38"/>
      <c r="B52" s="68" t="s">
        <v>303</v>
      </c>
      <c r="C52" s="53" t="s">
        <v>172</v>
      </c>
      <c r="D52" s="53" t="s">
        <v>304</v>
      </c>
      <c r="E52" s="52" t="s">
        <v>221</v>
      </c>
      <c r="F52" s="52" t="s">
        <v>222</v>
      </c>
      <c r="G52" s="54" t="s">
        <v>305</v>
      </c>
      <c r="H52" s="52" t="s">
        <v>306</v>
      </c>
      <c r="I52" s="55" t="s">
        <v>62</v>
      </c>
      <c r="J52" s="52" t="s">
        <v>38</v>
      </c>
      <c r="K52" s="56"/>
      <c r="L52" s="57" t="s">
        <v>118</v>
      </c>
      <c r="M52" s="58"/>
      <c r="N52" s="58"/>
      <c r="O52" s="59"/>
      <c r="P52" s="60"/>
      <c r="Q52" s="61"/>
      <c r="R52" s="62"/>
      <c r="S52" s="52"/>
      <c r="T52" s="52"/>
      <c r="U52" s="63"/>
      <c r="V52" s="56"/>
      <c r="W52" s="64"/>
      <c r="X52" s="65"/>
      <c r="Y52" s="66"/>
      <c r="Z52" s="66"/>
      <c r="AA52" s="66"/>
      <c r="AB52" s="66"/>
      <c r="AC52" s="66"/>
      <c r="AD52" s="66"/>
    </row>
    <row r="53" spans="1:30">
      <c r="A53" s="38"/>
      <c r="B53" s="52" t="s">
        <v>307</v>
      </c>
      <c r="C53" s="53" t="s">
        <v>176</v>
      </c>
      <c r="D53" s="53" t="s">
        <v>308</v>
      </c>
      <c r="E53" s="52" t="s">
        <v>221</v>
      </c>
      <c r="F53" s="52" t="s">
        <v>222</v>
      </c>
      <c r="G53" s="54" t="s">
        <v>309</v>
      </c>
      <c r="H53" s="52" t="s">
        <v>143</v>
      </c>
      <c r="I53" s="55" t="s">
        <v>62</v>
      </c>
      <c r="J53" s="52" t="s">
        <v>38</v>
      </c>
      <c r="K53" s="56"/>
      <c r="L53" s="57" t="s">
        <v>39</v>
      </c>
      <c r="M53" s="58">
        <v>270343.19</v>
      </c>
      <c r="N53" s="58">
        <v>173400</v>
      </c>
      <c r="O53" s="59">
        <f t="shared" si="1"/>
        <v>0.35859305351838161</v>
      </c>
      <c r="P53" s="60">
        <v>42758</v>
      </c>
      <c r="Q53" s="61" t="s">
        <v>310</v>
      </c>
      <c r="R53" s="62" t="s">
        <v>311</v>
      </c>
      <c r="S53" s="52" t="s">
        <v>41</v>
      </c>
      <c r="T53" s="52" t="s">
        <v>312</v>
      </c>
      <c r="U53" s="63">
        <v>42808</v>
      </c>
      <c r="V53" s="56">
        <v>42809</v>
      </c>
      <c r="W53" s="64"/>
      <c r="X53" s="65"/>
      <c r="Y53" s="66"/>
      <c r="Z53" s="66"/>
      <c r="AA53" s="66"/>
      <c r="AB53" s="66"/>
      <c r="AC53" s="66"/>
      <c r="AD53" s="66"/>
    </row>
    <row r="54" spans="1:30" ht="15" customHeight="1">
      <c r="A54" s="38"/>
      <c r="B54" s="52" t="s">
        <v>313</v>
      </c>
      <c r="C54" s="53" t="s">
        <v>314</v>
      </c>
      <c r="D54" s="53" t="s">
        <v>315</v>
      </c>
      <c r="E54" s="52" t="s">
        <v>221</v>
      </c>
      <c r="F54" s="52" t="s">
        <v>222</v>
      </c>
      <c r="G54" s="54" t="s">
        <v>316</v>
      </c>
      <c r="H54" s="52" t="s">
        <v>143</v>
      </c>
      <c r="I54" s="55" t="s">
        <v>62</v>
      </c>
      <c r="J54" s="52" t="s">
        <v>38</v>
      </c>
      <c r="K54" s="56"/>
      <c r="L54" s="57" t="s">
        <v>39</v>
      </c>
      <c r="M54" s="58">
        <v>1696356</v>
      </c>
      <c r="N54" s="58">
        <v>457998.96</v>
      </c>
      <c r="O54" s="59">
        <f t="shared" si="1"/>
        <v>0.73001011580116437</v>
      </c>
      <c r="P54" s="60">
        <v>42758</v>
      </c>
      <c r="Q54" s="61" t="s">
        <v>317</v>
      </c>
      <c r="R54" s="62" t="s">
        <v>318</v>
      </c>
      <c r="S54" s="52" t="s">
        <v>41</v>
      </c>
      <c r="T54" s="52" t="s">
        <v>319</v>
      </c>
      <c r="U54" s="63">
        <v>42796</v>
      </c>
      <c r="V54" s="56">
        <v>42797</v>
      </c>
      <c r="W54" s="64"/>
      <c r="X54" s="65"/>
      <c r="Y54" s="66"/>
      <c r="Z54" s="66"/>
      <c r="AA54" s="66"/>
      <c r="AB54" s="66"/>
      <c r="AC54" s="66"/>
      <c r="AD54" s="66"/>
    </row>
    <row r="55" spans="1:30">
      <c r="A55" s="38"/>
      <c r="B55" s="68" t="s">
        <v>320</v>
      </c>
      <c r="C55" s="53" t="s">
        <v>321</v>
      </c>
      <c r="D55" s="53" t="s">
        <v>322</v>
      </c>
      <c r="E55" s="52" t="s">
        <v>221</v>
      </c>
      <c r="F55" s="52" t="s">
        <v>222</v>
      </c>
      <c r="G55" s="54" t="s">
        <v>323</v>
      </c>
      <c r="H55" s="52" t="s">
        <v>53</v>
      </c>
      <c r="I55" s="55" t="s">
        <v>62</v>
      </c>
      <c r="J55" s="52" t="s">
        <v>38</v>
      </c>
      <c r="K55" s="56" t="s">
        <v>324</v>
      </c>
      <c r="L55" s="57" t="s">
        <v>118</v>
      </c>
      <c r="M55" s="58"/>
      <c r="N55" s="58"/>
      <c r="O55" s="59"/>
      <c r="P55" s="60"/>
      <c r="Q55" s="61"/>
      <c r="R55" s="62"/>
      <c r="S55" s="52"/>
      <c r="T55" s="52"/>
      <c r="U55" s="63"/>
      <c r="V55" s="56"/>
      <c r="W55" s="64"/>
      <c r="X55" s="65"/>
      <c r="Y55" s="66"/>
      <c r="Z55" s="66"/>
      <c r="AA55" s="66"/>
      <c r="AB55" s="66"/>
      <c r="AC55" s="66"/>
      <c r="AD55" s="66"/>
    </row>
    <row r="56" spans="1:30">
      <c r="A56" s="38"/>
      <c r="B56" s="52" t="s">
        <v>257</v>
      </c>
      <c r="C56" s="53" t="s">
        <v>325</v>
      </c>
      <c r="D56" s="53" t="s">
        <v>258</v>
      </c>
      <c r="E56" s="52" t="s">
        <v>221</v>
      </c>
      <c r="F56" s="52" t="s">
        <v>222</v>
      </c>
      <c r="G56" s="54" t="s">
        <v>259</v>
      </c>
      <c r="H56" s="52" t="s">
        <v>143</v>
      </c>
      <c r="I56" s="55" t="s">
        <v>62</v>
      </c>
      <c r="J56" s="52" t="s">
        <v>38</v>
      </c>
      <c r="K56" s="56"/>
      <c r="L56" s="57" t="s">
        <v>39</v>
      </c>
      <c r="M56" s="58">
        <v>270796.5</v>
      </c>
      <c r="N56" s="58">
        <v>208000</v>
      </c>
      <c r="O56" s="59">
        <f t="shared" si="1"/>
        <v>0.23189553779313987</v>
      </c>
      <c r="P56" s="60">
        <v>42725</v>
      </c>
      <c r="Q56" s="61" t="s">
        <v>326</v>
      </c>
      <c r="R56" s="62" t="s">
        <v>327</v>
      </c>
      <c r="S56" s="52" t="s">
        <v>41</v>
      </c>
      <c r="T56" s="53" t="s">
        <v>328</v>
      </c>
      <c r="U56" s="63">
        <v>42740</v>
      </c>
      <c r="V56" s="56">
        <v>42741</v>
      </c>
      <c r="W56" s="64"/>
      <c r="X56" s="65"/>
      <c r="Y56" s="66"/>
      <c r="Z56" s="66"/>
      <c r="AA56" s="66"/>
      <c r="AB56" s="66"/>
      <c r="AC56" s="66"/>
      <c r="AD56" s="66"/>
    </row>
    <row r="57" spans="1:30" ht="15.75" customHeight="1">
      <c r="A57" s="38"/>
      <c r="B57" s="52" t="s">
        <v>329</v>
      </c>
      <c r="C57" s="53" t="s">
        <v>330</v>
      </c>
      <c r="D57" s="53" t="s">
        <v>258</v>
      </c>
      <c r="E57" s="52" t="s">
        <v>221</v>
      </c>
      <c r="F57" s="52" t="s">
        <v>222</v>
      </c>
      <c r="G57" s="54" t="s">
        <v>331</v>
      </c>
      <c r="H57" s="52" t="s">
        <v>143</v>
      </c>
      <c r="I57" s="55" t="s">
        <v>62</v>
      </c>
      <c r="J57" s="52" t="s">
        <v>38</v>
      </c>
      <c r="K57" s="56"/>
      <c r="L57" s="57" t="s">
        <v>39</v>
      </c>
      <c r="M57" s="58">
        <v>121357.5</v>
      </c>
      <c r="N57" s="58">
        <v>97464.960000000006</v>
      </c>
      <c r="O57" s="59">
        <f t="shared" si="1"/>
        <v>0.1968773252580186</v>
      </c>
      <c r="P57" s="60">
        <v>42752</v>
      </c>
      <c r="Q57" s="61" t="s">
        <v>332</v>
      </c>
      <c r="R57" s="62" t="s">
        <v>333</v>
      </c>
      <c r="S57" s="52" t="s">
        <v>41</v>
      </c>
      <c r="T57" s="52" t="s">
        <v>334</v>
      </c>
      <c r="U57" s="63">
        <v>42773</v>
      </c>
      <c r="V57" s="56">
        <v>42775</v>
      </c>
      <c r="W57" s="64"/>
      <c r="X57" s="65"/>
      <c r="Y57" s="66"/>
      <c r="Z57" s="66"/>
      <c r="AA57" s="66"/>
      <c r="AB57" s="66"/>
      <c r="AC57" s="66"/>
      <c r="AD57" s="66"/>
    </row>
    <row r="58" spans="1:30" ht="15" customHeight="1">
      <c r="A58" s="38"/>
      <c r="B58" s="52" t="s">
        <v>335</v>
      </c>
      <c r="C58" s="53" t="s">
        <v>336</v>
      </c>
      <c r="D58" s="53" t="s">
        <v>337</v>
      </c>
      <c r="E58" s="52" t="s">
        <v>221</v>
      </c>
      <c r="F58" s="52" t="s">
        <v>222</v>
      </c>
      <c r="G58" s="54" t="s">
        <v>338</v>
      </c>
      <c r="H58" s="52" t="s">
        <v>69</v>
      </c>
      <c r="I58" s="55" t="s">
        <v>62</v>
      </c>
      <c r="J58" s="52" t="s">
        <v>38</v>
      </c>
      <c r="K58" s="56"/>
      <c r="L58" s="57" t="s">
        <v>39</v>
      </c>
      <c r="M58" s="58">
        <v>450004.29</v>
      </c>
      <c r="N58" s="58">
        <v>450000</v>
      </c>
      <c r="O58" s="59">
        <f t="shared" si="1"/>
        <v>9.533242449708747E-6</v>
      </c>
      <c r="P58" s="60">
        <v>42758</v>
      </c>
      <c r="Q58" s="61" t="s">
        <v>339</v>
      </c>
      <c r="R58" s="62" t="s">
        <v>340</v>
      </c>
      <c r="S58" s="52" t="s">
        <v>41</v>
      </c>
      <c r="T58" s="53" t="s">
        <v>341</v>
      </c>
      <c r="U58" s="63">
        <v>42759</v>
      </c>
      <c r="V58" s="56">
        <v>42760</v>
      </c>
      <c r="W58" s="64"/>
      <c r="X58" s="65"/>
      <c r="Y58" s="66"/>
      <c r="Z58" s="66"/>
      <c r="AA58" s="66"/>
      <c r="AB58" s="66"/>
      <c r="AC58" s="66"/>
      <c r="AD58" s="66"/>
    </row>
    <row r="59" spans="1:30" ht="15" customHeight="1">
      <c r="A59" s="38"/>
      <c r="B59" s="52" t="s">
        <v>342</v>
      </c>
      <c r="C59" s="53" t="s">
        <v>343</v>
      </c>
      <c r="D59" s="53" t="s">
        <v>344</v>
      </c>
      <c r="E59" s="52" t="s">
        <v>221</v>
      </c>
      <c r="F59" s="52" t="s">
        <v>222</v>
      </c>
      <c r="G59" s="54" t="s">
        <v>345</v>
      </c>
      <c r="H59" s="52" t="s">
        <v>143</v>
      </c>
      <c r="I59" s="55" t="s">
        <v>62</v>
      </c>
      <c r="J59" s="52" t="s">
        <v>38</v>
      </c>
      <c r="K59" s="56"/>
      <c r="L59" s="57" t="s">
        <v>39</v>
      </c>
      <c r="M59" s="58">
        <v>836221.69</v>
      </c>
      <c r="N59" s="58">
        <v>392000</v>
      </c>
      <c r="O59" s="59">
        <f t="shared" si="1"/>
        <v>0.53122478801046169</v>
      </c>
      <c r="P59" s="60">
        <v>42766</v>
      </c>
      <c r="Q59" s="61" t="s">
        <v>346</v>
      </c>
      <c r="R59" s="62" t="s">
        <v>347</v>
      </c>
      <c r="S59" s="52" t="s">
        <v>41</v>
      </c>
      <c r="T59" s="52" t="s">
        <v>348</v>
      </c>
      <c r="U59" s="63">
        <v>42789</v>
      </c>
      <c r="V59" s="56">
        <v>42796</v>
      </c>
      <c r="W59" s="64"/>
      <c r="X59" s="65"/>
      <c r="Y59" s="66"/>
      <c r="Z59" s="66"/>
      <c r="AA59" s="66"/>
      <c r="AB59" s="66"/>
      <c r="AC59" s="66"/>
      <c r="AD59" s="66"/>
    </row>
    <row r="60" spans="1:30" ht="15" customHeight="1">
      <c r="B60" s="21" t="s">
        <v>349</v>
      </c>
      <c r="C60" s="22" t="s">
        <v>350</v>
      </c>
      <c r="D60" s="22" t="s">
        <v>351</v>
      </c>
      <c r="E60" s="23" t="s">
        <v>221</v>
      </c>
      <c r="F60" s="23" t="s">
        <v>222</v>
      </c>
      <c r="G60" s="24" t="s">
        <v>352</v>
      </c>
      <c r="H60" s="23" t="s">
        <v>53</v>
      </c>
      <c r="I60" s="25" t="s">
        <v>62</v>
      </c>
      <c r="J60" s="23" t="s">
        <v>38</v>
      </c>
      <c r="K60" s="26"/>
      <c r="L60" s="33" t="s">
        <v>39</v>
      </c>
      <c r="M60" s="27">
        <v>116300</v>
      </c>
      <c r="N60" s="27">
        <v>104700</v>
      </c>
      <c r="O60" s="28">
        <f t="shared" si="1"/>
        <v>9.9742046431642306E-2</v>
      </c>
      <c r="P60" s="29">
        <v>42829</v>
      </c>
      <c r="Q60" s="30" t="s">
        <v>353</v>
      </c>
      <c r="R60" s="31" t="s">
        <v>354</v>
      </c>
      <c r="S60" s="23" t="s">
        <v>41</v>
      </c>
      <c r="T60" s="52" t="s">
        <v>355</v>
      </c>
      <c r="U60" s="32">
        <v>42867</v>
      </c>
      <c r="V60" s="26">
        <v>42870</v>
      </c>
      <c r="W60" s="64"/>
      <c r="X60" s="65"/>
      <c r="Y60" s="66"/>
      <c r="Z60" s="66"/>
      <c r="AA60" s="66"/>
      <c r="AB60" s="66"/>
      <c r="AC60" s="66"/>
      <c r="AD60" s="66"/>
    </row>
    <row r="61" spans="1:30" ht="15" customHeight="1">
      <c r="B61" s="68" t="s">
        <v>356</v>
      </c>
      <c r="C61" s="53" t="s">
        <v>357</v>
      </c>
      <c r="D61" s="53" t="s">
        <v>351</v>
      </c>
      <c r="E61" s="52" t="s">
        <v>221</v>
      </c>
      <c r="F61" s="52" t="s">
        <v>222</v>
      </c>
      <c r="G61" s="54" t="s">
        <v>358</v>
      </c>
      <c r="H61" s="71" t="s">
        <v>306</v>
      </c>
      <c r="I61" s="55" t="s">
        <v>62</v>
      </c>
      <c r="J61" s="52" t="s">
        <v>38</v>
      </c>
      <c r="K61" s="56"/>
      <c r="L61" s="57" t="s">
        <v>39</v>
      </c>
      <c r="M61" s="58">
        <v>411451.17</v>
      </c>
      <c r="N61" s="58">
        <v>411451.17</v>
      </c>
      <c r="O61" s="59">
        <f>IFERROR((M61-N61)/M61,)</f>
        <v>0</v>
      </c>
      <c r="P61" s="60">
        <v>42808</v>
      </c>
      <c r="Q61" s="61" t="s">
        <v>359</v>
      </c>
      <c r="R61" s="62" t="s">
        <v>360</v>
      </c>
      <c r="S61" s="52" t="s">
        <v>41</v>
      </c>
      <c r="T61" s="52" t="s">
        <v>361</v>
      </c>
      <c r="U61" s="63">
        <v>42828</v>
      </c>
      <c r="V61" s="56">
        <v>42830</v>
      </c>
      <c r="W61" s="64"/>
      <c r="X61" s="65"/>
      <c r="Y61" s="66"/>
      <c r="Z61" s="66"/>
      <c r="AA61" s="66"/>
      <c r="AB61" s="66"/>
      <c r="AC61" s="66"/>
      <c r="AD61" s="66"/>
    </row>
    <row r="62" spans="1:30" ht="15" customHeight="1">
      <c r="B62" s="68" t="s">
        <v>362</v>
      </c>
      <c r="C62" s="53" t="s">
        <v>363</v>
      </c>
      <c r="D62" s="53" t="s">
        <v>364</v>
      </c>
      <c r="E62" s="52" t="s">
        <v>221</v>
      </c>
      <c r="F62" s="52" t="s">
        <v>222</v>
      </c>
      <c r="G62" s="54" t="s">
        <v>365</v>
      </c>
      <c r="H62" s="52" t="s">
        <v>156</v>
      </c>
      <c r="I62" s="55" t="s">
        <v>62</v>
      </c>
      <c r="J62" s="52" t="s">
        <v>38</v>
      </c>
      <c r="K62" s="55"/>
      <c r="L62" s="57" t="s">
        <v>39</v>
      </c>
      <c r="M62" s="58">
        <v>973924.25</v>
      </c>
      <c r="N62" s="58">
        <v>629000</v>
      </c>
      <c r="O62" s="59">
        <f>IFERROR((M62-N62)/M62,)</f>
        <v>0.3541592172081145</v>
      </c>
      <c r="P62" s="60">
        <v>42797</v>
      </c>
      <c r="Q62" s="86" t="s">
        <v>366</v>
      </c>
      <c r="R62" s="62">
        <v>40285231000103</v>
      </c>
      <c r="S62" s="52" t="s">
        <v>41</v>
      </c>
      <c r="T62" s="63" t="s">
        <v>367</v>
      </c>
      <c r="U62" s="56">
        <v>42818</v>
      </c>
      <c r="V62" s="63">
        <v>42821</v>
      </c>
      <c r="W62" s="64"/>
      <c r="X62" s="66"/>
      <c r="Y62" s="66"/>
      <c r="Z62" s="66"/>
      <c r="AA62" s="66"/>
      <c r="AB62" s="66"/>
      <c r="AC62" s="66"/>
    </row>
    <row r="63" spans="1:30" ht="15" customHeight="1">
      <c r="B63" s="68" t="s">
        <v>368</v>
      </c>
      <c r="C63" s="53" t="s">
        <v>196</v>
      </c>
      <c r="D63" s="53" t="s">
        <v>369</v>
      </c>
      <c r="E63" s="52" t="s">
        <v>221</v>
      </c>
      <c r="F63" s="52" t="s">
        <v>222</v>
      </c>
      <c r="G63" s="69" t="s">
        <v>370</v>
      </c>
      <c r="H63" s="52" t="s">
        <v>156</v>
      </c>
      <c r="I63" s="55" t="s">
        <v>62</v>
      </c>
      <c r="J63" s="52" t="s">
        <v>38</v>
      </c>
      <c r="K63" s="56"/>
      <c r="L63" s="57" t="s">
        <v>118</v>
      </c>
      <c r="M63" s="58"/>
      <c r="N63" s="58"/>
      <c r="O63" s="59"/>
      <c r="P63" s="60"/>
      <c r="Q63" s="61"/>
      <c r="R63" s="62"/>
      <c r="S63" s="52"/>
      <c r="T63" s="52"/>
      <c r="U63" s="63"/>
      <c r="V63" s="56"/>
      <c r="W63" s="64"/>
      <c r="X63" s="65"/>
      <c r="Y63" s="66"/>
      <c r="Z63" s="66"/>
      <c r="AA63" s="66"/>
      <c r="AB63" s="66"/>
      <c r="AC63" s="66"/>
      <c r="AD63" s="66"/>
    </row>
    <row r="64" spans="1:30" ht="15" customHeight="1">
      <c r="B64" s="68" t="s">
        <v>371</v>
      </c>
      <c r="C64" s="53" t="s">
        <v>372</v>
      </c>
      <c r="D64" s="53" t="s">
        <v>373</v>
      </c>
      <c r="E64" s="52" t="s">
        <v>221</v>
      </c>
      <c r="F64" s="52" t="s">
        <v>222</v>
      </c>
      <c r="G64" s="54" t="s">
        <v>374</v>
      </c>
      <c r="H64" s="52" t="s">
        <v>156</v>
      </c>
      <c r="I64" s="55" t="s">
        <v>62</v>
      </c>
      <c r="J64" s="52" t="s">
        <v>38</v>
      </c>
      <c r="K64" s="56"/>
      <c r="L64" s="57" t="s">
        <v>39</v>
      </c>
      <c r="M64" s="58">
        <v>1504610.98</v>
      </c>
      <c r="N64" s="58">
        <v>1084156.04</v>
      </c>
      <c r="O64" s="59">
        <f t="shared" si="1"/>
        <v>0.2794442853261645</v>
      </c>
      <c r="P64" s="60">
        <v>42956</v>
      </c>
      <c r="Q64" s="61" t="s">
        <v>375</v>
      </c>
      <c r="R64" s="62" t="s">
        <v>376</v>
      </c>
      <c r="S64" s="52" t="s">
        <v>41</v>
      </c>
      <c r="T64" s="52" t="s">
        <v>377</v>
      </c>
      <c r="U64" s="63">
        <v>42971</v>
      </c>
      <c r="V64" s="56">
        <v>42972</v>
      </c>
      <c r="W64" s="64"/>
      <c r="X64" s="65"/>
      <c r="Y64" s="66"/>
      <c r="Z64" s="66"/>
      <c r="AA64" s="66"/>
      <c r="AB64" s="66"/>
      <c r="AC64" s="66"/>
      <c r="AD64" s="66"/>
    </row>
    <row r="65" spans="2:30" ht="15" customHeight="1">
      <c r="B65" s="68" t="s">
        <v>378</v>
      </c>
      <c r="C65" s="53" t="s">
        <v>379</v>
      </c>
      <c r="D65" s="53" t="s">
        <v>380</v>
      </c>
      <c r="E65" s="52" t="s">
        <v>221</v>
      </c>
      <c r="F65" s="52" t="s">
        <v>222</v>
      </c>
      <c r="G65" s="54" t="s">
        <v>381</v>
      </c>
      <c r="H65" s="52" t="s">
        <v>127</v>
      </c>
      <c r="I65" s="55" t="s">
        <v>62</v>
      </c>
      <c r="J65" s="52" t="s">
        <v>38</v>
      </c>
      <c r="K65" s="56"/>
      <c r="L65" s="57" t="s">
        <v>39</v>
      </c>
      <c r="M65" s="58">
        <v>49666.67</v>
      </c>
      <c r="N65" s="58">
        <v>41620</v>
      </c>
      <c r="O65" s="59">
        <f t="shared" si="1"/>
        <v>0.16201347905949803</v>
      </c>
      <c r="P65" s="60">
        <v>42851</v>
      </c>
      <c r="Q65" s="61" t="s">
        <v>382</v>
      </c>
      <c r="R65" s="62">
        <v>358169000118</v>
      </c>
      <c r="S65" s="52" t="s">
        <v>41</v>
      </c>
      <c r="T65" s="52" t="s">
        <v>383</v>
      </c>
      <c r="U65" s="63">
        <v>42881</v>
      </c>
      <c r="V65" s="56">
        <v>42883</v>
      </c>
      <c r="W65" s="64"/>
      <c r="X65" s="65"/>
      <c r="Y65" s="66"/>
      <c r="Z65" s="66"/>
      <c r="AA65" s="66"/>
      <c r="AB65" s="66"/>
      <c r="AC65" s="66"/>
      <c r="AD65" s="66"/>
    </row>
    <row r="66" spans="2:30" ht="15" customHeight="1">
      <c r="B66" s="68" t="s">
        <v>384</v>
      </c>
      <c r="C66" s="53" t="s">
        <v>385</v>
      </c>
      <c r="D66" s="53" t="s">
        <v>386</v>
      </c>
      <c r="E66" s="52" t="s">
        <v>221</v>
      </c>
      <c r="F66" s="52" t="s">
        <v>222</v>
      </c>
      <c r="G66" s="54" t="s">
        <v>387</v>
      </c>
      <c r="H66" s="52" t="s">
        <v>156</v>
      </c>
      <c r="I66" s="55" t="s">
        <v>62</v>
      </c>
      <c r="J66" s="52" t="s">
        <v>38</v>
      </c>
      <c r="K66" s="56"/>
      <c r="L66" s="57" t="s">
        <v>39</v>
      </c>
      <c r="M66" s="58">
        <v>349111.03999999998</v>
      </c>
      <c r="N66" s="58">
        <v>348897.5</v>
      </c>
      <c r="O66" s="59">
        <f t="shared" si="1"/>
        <v>6.1166785215379911E-4</v>
      </c>
      <c r="P66" s="60">
        <v>43024</v>
      </c>
      <c r="Q66" s="61" t="s">
        <v>388</v>
      </c>
      <c r="R66" s="62">
        <v>1950243000153</v>
      </c>
      <c r="S66" s="52" t="s">
        <v>41</v>
      </c>
      <c r="T66" s="52" t="s">
        <v>389</v>
      </c>
      <c r="U66" s="63">
        <v>43053</v>
      </c>
      <c r="V66" s="56">
        <v>43055</v>
      </c>
      <c r="W66" s="64"/>
      <c r="X66" s="65"/>
      <c r="Y66" s="66"/>
      <c r="Z66" s="66"/>
      <c r="AA66" s="66"/>
      <c r="AB66" s="66"/>
      <c r="AC66" s="66"/>
      <c r="AD66" s="66"/>
    </row>
    <row r="67" spans="2:30" ht="15" customHeight="1">
      <c r="B67" s="68" t="s">
        <v>390</v>
      </c>
      <c r="C67" s="53" t="s">
        <v>391</v>
      </c>
      <c r="D67" s="53" t="s">
        <v>392</v>
      </c>
      <c r="E67" s="52" t="s">
        <v>221</v>
      </c>
      <c r="F67" s="52" t="s">
        <v>222</v>
      </c>
      <c r="G67" s="54" t="s">
        <v>393</v>
      </c>
      <c r="H67" s="52" t="s">
        <v>156</v>
      </c>
      <c r="I67" s="55" t="s">
        <v>62</v>
      </c>
      <c r="J67" s="52" t="s">
        <v>38</v>
      </c>
      <c r="K67" s="56"/>
      <c r="L67" s="57" t="s">
        <v>39</v>
      </c>
      <c r="M67" s="58">
        <v>42552</v>
      </c>
      <c r="N67" s="58">
        <v>23494.92</v>
      </c>
      <c r="O67" s="59">
        <f>IFERROR((M67-N67)/M67,)</f>
        <v>0.44785391990975754</v>
      </c>
      <c r="P67" s="60">
        <v>43063</v>
      </c>
      <c r="Q67" s="61" t="s">
        <v>394</v>
      </c>
      <c r="R67" s="62">
        <v>5531749000189</v>
      </c>
      <c r="S67" s="52" t="s">
        <v>41</v>
      </c>
      <c r="T67" s="52" t="s">
        <v>395</v>
      </c>
      <c r="U67" s="63">
        <v>43066</v>
      </c>
      <c r="V67" s="56">
        <v>43068</v>
      </c>
      <c r="W67" s="64"/>
      <c r="X67" s="65"/>
      <c r="Y67" s="66"/>
      <c r="Z67" s="66"/>
      <c r="AA67" s="66"/>
      <c r="AB67" s="66"/>
      <c r="AC67" s="66"/>
      <c r="AD67" s="66"/>
    </row>
    <row r="68" spans="2:30">
      <c r="B68" s="68" t="s">
        <v>396</v>
      </c>
      <c r="C68" s="53" t="s">
        <v>31</v>
      </c>
      <c r="D68" s="53" t="s">
        <v>397</v>
      </c>
      <c r="E68" s="52" t="s">
        <v>398</v>
      </c>
      <c r="F68" s="52" t="s">
        <v>399</v>
      </c>
      <c r="G68" s="54" t="s">
        <v>400</v>
      </c>
      <c r="H68" s="52" t="s">
        <v>281</v>
      </c>
      <c r="I68" s="55" t="s">
        <v>62</v>
      </c>
      <c r="J68" s="52" t="s">
        <v>38</v>
      </c>
      <c r="K68" s="56"/>
      <c r="L68" s="57" t="s">
        <v>118</v>
      </c>
      <c r="M68" s="58"/>
      <c r="N68" s="58"/>
      <c r="O68" s="59"/>
      <c r="P68" s="60"/>
      <c r="Q68" s="61"/>
      <c r="R68" s="62"/>
      <c r="S68" s="52"/>
      <c r="T68" s="52"/>
      <c r="U68" s="63"/>
      <c r="V68" s="56"/>
      <c r="W68" s="64"/>
      <c r="X68" s="65"/>
      <c r="Y68" s="66"/>
      <c r="Z68" s="66"/>
      <c r="AA68" s="66"/>
      <c r="AB68" s="66"/>
      <c r="AC68" s="66"/>
      <c r="AD68" s="66"/>
    </row>
    <row r="69" spans="2:30" ht="15" customHeight="1">
      <c r="B69" s="68" t="s">
        <v>401</v>
      </c>
      <c r="C69" s="53" t="s">
        <v>44</v>
      </c>
      <c r="D69" s="53" t="s">
        <v>397</v>
      </c>
      <c r="E69" s="52" t="s">
        <v>398</v>
      </c>
      <c r="F69" s="52" t="s">
        <v>399</v>
      </c>
      <c r="G69" s="54" t="s">
        <v>402</v>
      </c>
      <c r="H69" s="52" t="s">
        <v>281</v>
      </c>
      <c r="I69" s="55" t="s">
        <v>62</v>
      </c>
      <c r="J69" s="52" t="s">
        <v>38</v>
      </c>
      <c r="K69" s="56"/>
      <c r="L69" s="57" t="s">
        <v>39</v>
      </c>
      <c r="M69" s="58">
        <v>1528866.76</v>
      </c>
      <c r="N69" s="58">
        <v>1447929.83</v>
      </c>
      <c r="O69" s="59">
        <f t="shared" si="1"/>
        <v>5.2939165215417423E-2</v>
      </c>
      <c r="P69" s="60">
        <v>43357</v>
      </c>
      <c r="Q69" s="61" t="s">
        <v>403</v>
      </c>
      <c r="R69" s="62">
        <v>5084442000187</v>
      </c>
      <c r="S69" s="52" t="s">
        <v>41</v>
      </c>
      <c r="T69" s="52" t="s">
        <v>404</v>
      </c>
      <c r="U69" s="63">
        <v>43390</v>
      </c>
      <c r="V69" s="56">
        <v>43391</v>
      </c>
      <c r="W69" s="64"/>
      <c r="X69" s="65"/>
      <c r="Y69" s="66"/>
      <c r="Z69" s="66"/>
      <c r="AA69" s="66"/>
      <c r="AB69" s="66"/>
      <c r="AC69" s="66"/>
      <c r="AD69" s="66"/>
    </row>
    <row r="70" spans="2:30">
      <c r="B70" s="68" t="s">
        <v>405</v>
      </c>
      <c r="C70" s="53" t="s">
        <v>50</v>
      </c>
      <c r="D70" s="53" t="s">
        <v>397</v>
      </c>
      <c r="E70" s="52" t="s">
        <v>398</v>
      </c>
      <c r="F70" s="52" t="s">
        <v>399</v>
      </c>
      <c r="G70" s="54" t="s">
        <v>406</v>
      </c>
      <c r="H70" s="52" t="s">
        <v>281</v>
      </c>
      <c r="I70" s="55" t="s">
        <v>62</v>
      </c>
      <c r="J70" s="52" t="s">
        <v>38</v>
      </c>
      <c r="K70" s="56"/>
      <c r="L70" s="57" t="s">
        <v>39</v>
      </c>
      <c r="M70" s="58">
        <v>104848.16</v>
      </c>
      <c r="N70" s="58">
        <v>77504.89</v>
      </c>
      <c r="O70" s="59">
        <f t="shared" si="1"/>
        <v>0.26078922128914805</v>
      </c>
      <c r="P70" s="60">
        <v>43199</v>
      </c>
      <c r="Q70" s="61" t="s">
        <v>407</v>
      </c>
      <c r="R70" s="62" t="s">
        <v>408</v>
      </c>
      <c r="S70" s="52" t="s">
        <v>41</v>
      </c>
      <c r="T70" s="52" t="s">
        <v>409</v>
      </c>
      <c r="U70" s="63">
        <v>43242</v>
      </c>
      <c r="V70" s="56">
        <v>43243</v>
      </c>
      <c r="W70" s="64"/>
      <c r="X70" s="65"/>
      <c r="Y70" s="66"/>
      <c r="Z70" s="66"/>
      <c r="AA70" s="66"/>
      <c r="AB70" s="66"/>
      <c r="AC70" s="66"/>
      <c r="AD70" s="66"/>
    </row>
    <row r="71" spans="2:30" ht="15" customHeight="1">
      <c r="B71" s="68" t="s">
        <v>410</v>
      </c>
      <c r="C71" s="53" t="s">
        <v>58</v>
      </c>
      <c r="D71" s="53" t="s">
        <v>67</v>
      </c>
      <c r="E71" s="52" t="s">
        <v>398</v>
      </c>
      <c r="F71" s="52" t="s">
        <v>399</v>
      </c>
      <c r="G71" s="54" t="s">
        <v>411</v>
      </c>
      <c r="H71" s="52" t="s">
        <v>281</v>
      </c>
      <c r="I71" s="55" t="s">
        <v>62</v>
      </c>
      <c r="J71" s="52" t="s">
        <v>38</v>
      </c>
      <c r="K71" s="56"/>
      <c r="L71" s="57" t="s">
        <v>118</v>
      </c>
      <c r="M71" s="58"/>
      <c r="N71" s="58"/>
      <c r="O71" s="59"/>
      <c r="P71" s="60"/>
      <c r="Q71" s="61"/>
      <c r="R71" s="62"/>
      <c r="S71" s="52"/>
      <c r="T71" s="52"/>
      <c r="U71" s="63"/>
      <c r="V71" s="56"/>
      <c r="W71" s="64"/>
      <c r="X71" s="65"/>
      <c r="Y71" s="66"/>
      <c r="Z71" s="66"/>
      <c r="AA71" s="66"/>
      <c r="AB71" s="66"/>
      <c r="AC71" s="66"/>
      <c r="AD71" s="66"/>
    </row>
    <row r="72" spans="2:30" ht="15" customHeight="1">
      <c r="B72" s="68" t="s">
        <v>412</v>
      </c>
      <c r="C72" s="53" t="s">
        <v>66</v>
      </c>
      <c r="D72" s="53" t="s">
        <v>413</v>
      </c>
      <c r="E72" s="52" t="s">
        <v>398</v>
      </c>
      <c r="F72" s="52" t="s">
        <v>399</v>
      </c>
      <c r="G72" s="54" t="s">
        <v>414</v>
      </c>
      <c r="H72" s="52" t="s">
        <v>136</v>
      </c>
      <c r="I72" s="55" t="s">
        <v>62</v>
      </c>
      <c r="J72" s="52" t="s">
        <v>38</v>
      </c>
      <c r="K72" s="56"/>
      <c r="L72" s="57" t="s">
        <v>39</v>
      </c>
      <c r="M72" s="58">
        <v>1256773.08</v>
      </c>
      <c r="N72" s="58">
        <f>(22.19*2000)*6</f>
        <v>266280</v>
      </c>
      <c r="O72" s="59">
        <f t="shared" si="1"/>
        <v>0.78812404224953647</v>
      </c>
      <c r="P72" s="60">
        <v>43810</v>
      </c>
      <c r="Q72" s="61" t="s">
        <v>415</v>
      </c>
      <c r="R72" s="62">
        <v>4032380000105</v>
      </c>
      <c r="S72" s="52" t="s">
        <v>41</v>
      </c>
      <c r="T72" s="53" t="s">
        <v>416</v>
      </c>
      <c r="U72" s="95" t="s">
        <v>417</v>
      </c>
      <c r="V72" s="53" t="s">
        <v>418</v>
      </c>
      <c r="W72" s="64"/>
      <c r="X72" s="65"/>
      <c r="Y72" s="66"/>
      <c r="Z72" s="66"/>
      <c r="AA72" s="66"/>
      <c r="AB72" s="66"/>
      <c r="AC72" s="66"/>
      <c r="AD72" s="66"/>
    </row>
    <row r="73" spans="2:30">
      <c r="B73" s="96"/>
      <c r="C73" s="97"/>
      <c r="D73" s="97"/>
      <c r="E73" s="96"/>
      <c r="F73" s="98"/>
      <c r="G73" s="99"/>
      <c r="H73" s="96"/>
      <c r="I73" s="100"/>
      <c r="J73" s="101"/>
      <c r="K73" s="102"/>
      <c r="L73" s="103"/>
      <c r="M73" s="104">
        <f>SUBTOTAL(109,TabLicitacoes[VALOR ESTIMADO])</f>
        <v>35940197.82</v>
      </c>
      <c r="N73" s="104">
        <f>SUBTOTAL(109,TabLicitacoes[VALOR AQUISIÇÃO])</f>
        <v>31422289.230000004</v>
      </c>
      <c r="O73" s="105"/>
      <c r="P73" s="102"/>
      <c r="Q73" s="99"/>
      <c r="R73" s="106"/>
      <c r="S73" s="96"/>
      <c r="T73" s="96"/>
      <c r="U73" s="107"/>
      <c r="V73" s="108"/>
      <c r="W73" s="109"/>
      <c r="X73" s="109"/>
      <c r="Y73" s="110"/>
      <c r="Z73" s="110"/>
      <c r="AA73" s="110"/>
      <c r="AB73" s="110"/>
      <c r="AC73" s="110"/>
      <c r="AD73" s="110"/>
    </row>
  </sheetData>
  <dataConsolidate/>
  <mergeCells count="1">
    <mergeCell ref="A1:V3"/>
  </mergeCells>
  <conditionalFormatting sqref="L1:L1048576">
    <cfRule type="containsText" dxfId="79" priority="9" operator="containsText" text="Concluído">
      <formula>NOT(ISERROR(SEARCH("Concluído",L1)))</formula>
    </cfRule>
    <cfRule type="containsText" dxfId="78" priority="8" operator="containsText" text="Cancelada">
      <formula>NOT(ISERROR(SEARCH("Cancelada",L1)))</formula>
    </cfRule>
    <cfRule type="containsText" dxfId="77" priority="7" operator="containsText" text="Fracassada">
      <formula>NOT(ISERROR(SEARCH("Fracassada",L1)))</formula>
    </cfRule>
    <cfRule type="containsText" dxfId="76" priority="6" operator="containsText" text="Deserta">
      <formula>NOT(ISERROR(SEARCH("Deserta",L1)))</formula>
    </cfRule>
    <cfRule type="containsText" dxfId="75" priority="5" operator="containsText" text="Fase Interna">
      <formula>NOT(ISERROR(SEARCH("Fase Interna",L1)))</formula>
    </cfRule>
    <cfRule type="containsText" dxfId="74" priority="4" operator="containsText" text="Fase Externa">
      <formula>NOT(ISERROR(SEARCH("Fase Externa",L1)))</formula>
    </cfRule>
    <cfRule type="containsText" dxfId="73" priority="3" operator="containsText" text="Em Andamento">
      <formula>NOT(ISERROR(SEARCH("Em Andamento",L1)))</formula>
    </cfRule>
    <cfRule type="containsText" dxfId="72" priority="2" operator="containsText" text="Suspenso">
      <formula>NOT(ISERROR(SEARCH("Suspenso",L1)))</formula>
    </cfRule>
    <cfRule type="containsText" dxfId="71" priority="1" operator="containsText" text="Acautelado">
      <formula>NOT(ISERROR(SEARCH("Acautelado",L1)))</formula>
    </cfRule>
  </conditionalFormatting>
  <pageMargins left="7.874015748031496E-2" right="7.874015748031496E-2" top="0.11811023622047245" bottom="0.11811023622047245" header="0.31496062992125984" footer="0.31496062992125984"/>
  <pageSetup paperSize="9" scale="48" orientation="landscape" r:id="rId1"/>
  <colBreaks count="1" manualBreakCount="1">
    <brk id="22" max="58" man="1"/>
  </colBreaks>
  <ignoredErrors>
    <ignoredError sqref="T38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Database!$I$1:$I$2</xm:f>
          </x14:formula1>
          <xm:sqref>AB62 AC5:AC61 AC63:AC72</xm:sqref>
        </x14:dataValidation>
        <x14:dataValidation type="list" allowBlank="1" showInputMessage="1" showErrorMessage="1" xr:uid="{00000000-0002-0000-0000-000001000000}">
          <x14:formula1>
            <xm:f>Database!$K$1:$K$2</xm:f>
          </x14:formula1>
          <xm:sqref>S5:S22 S29:S72</xm:sqref>
        </x14:dataValidation>
        <x14:dataValidation type="list" allowBlank="1" showInputMessage="1" showErrorMessage="1" xr:uid="{00000000-0002-0000-0000-000002000000}">
          <x14:formula1>
            <xm:f>Database!$G$1:$G$8</xm:f>
          </x14:formula1>
          <xm:sqref>K62:L62 K33 L5:L61 L63:L72</xm:sqref>
        </x14:dataValidation>
        <x14:dataValidation type="list" allowBlank="1" showInputMessage="1" showErrorMessage="1" xr:uid="{00000000-0002-0000-0000-000003000000}">
          <x14:formula1>
            <xm:f>Database!$C$1:$C$61</xm:f>
          </x14:formula1>
          <xm:sqref>H35:H61 H5:H32</xm:sqref>
        </x14:dataValidation>
        <x14:dataValidation type="list" allowBlank="1" showInputMessage="1" showErrorMessage="1" xr:uid="{00000000-0002-0000-0000-000004000000}">
          <x14:formula1>
            <xm:f>Database!$C$1:$C$18</xm:f>
          </x14:formula1>
          <xm:sqref>AA62 AB5:AB61 AB63:AB72</xm:sqref>
        </x14:dataValidation>
        <x14:dataValidation type="list" allowBlank="1" showInputMessage="1" showErrorMessage="1" xr:uid="{00000000-0002-0000-0000-000005000000}">
          <x14:formula1>
            <xm:f>Database!$C$1:$C$62</xm:f>
          </x14:formula1>
          <xm:sqref>H33:H34 H62:H72</xm:sqref>
        </x14:dataValidation>
        <x14:dataValidation type="list" allowBlank="1" showInputMessage="1" showErrorMessage="1" xr:uid="{00000000-0002-0000-0000-000006000000}">
          <x14:formula1>
            <xm:f>Database!$E$1:$E$3</xm:f>
          </x14:formula1>
          <xm:sqref>I5:I72</xm:sqref>
        </x14:dataValidation>
        <x14:dataValidation type="list" allowBlank="1" showInputMessage="1" showErrorMessage="1" xr:uid="{00000000-0002-0000-0000-000007000000}">
          <x14:formula1>
            <xm:f>Database!$I$5:$I$9</xm:f>
          </x14:formula1>
          <xm:sqref>J5:J72</xm:sqref>
        </x14:dataValidation>
        <x14:dataValidation type="list" allowBlank="1" showInputMessage="1" showErrorMessage="1" xr:uid="{00000000-0002-0000-0000-000008000000}">
          <x14:formula1>
            <xm:f>Database!$A$1:$A$7</xm:f>
          </x14:formula1>
          <xm:sqref>E5:E72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workbookViewId="0">
      <selection activeCell="J16" sqref="J16"/>
    </sheetView>
  </sheetViews>
  <sheetFormatPr defaultRowHeight="15"/>
  <cols>
    <col min="1" max="1" width="14.42578125" bestFit="1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>
      <c r="A1" s="38" t="s">
        <v>74</v>
      </c>
      <c r="C1" s="111" t="s">
        <v>90</v>
      </c>
      <c r="E1" s="38" t="s">
        <v>78</v>
      </c>
      <c r="G1" s="38" t="s">
        <v>39</v>
      </c>
      <c r="I1" s="38" t="s">
        <v>419</v>
      </c>
      <c r="K1" s="38" t="s">
        <v>48</v>
      </c>
    </row>
    <row r="2" spans="1:11">
      <c r="A2" s="38" t="s">
        <v>184</v>
      </c>
      <c r="C2" s="112" t="s">
        <v>420</v>
      </c>
      <c r="E2" s="38" t="s">
        <v>37</v>
      </c>
      <c r="G2" s="38" t="s">
        <v>118</v>
      </c>
      <c r="I2" s="38" t="s">
        <v>421</v>
      </c>
      <c r="K2" s="38" t="s">
        <v>41</v>
      </c>
    </row>
    <row r="3" spans="1:11">
      <c r="A3" s="38" t="s">
        <v>221</v>
      </c>
      <c r="C3" s="112" t="s">
        <v>69</v>
      </c>
      <c r="E3" s="38" t="s">
        <v>62</v>
      </c>
      <c r="G3" s="38" t="s">
        <v>260</v>
      </c>
    </row>
    <row r="4" spans="1:11">
      <c r="A4" s="38" t="s">
        <v>398</v>
      </c>
      <c r="C4" s="111" t="s">
        <v>422</v>
      </c>
      <c r="G4" s="38" t="s">
        <v>423</v>
      </c>
    </row>
    <row r="5" spans="1:11">
      <c r="A5" s="38" t="s">
        <v>33</v>
      </c>
      <c r="C5" s="112" t="s">
        <v>136</v>
      </c>
      <c r="G5" s="38" t="s">
        <v>424</v>
      </c>
      <c r="I5" s="38" t="s">
        <v>38</v>
      </c>
    </row>
    <row r="6" spans="1:11">
      <c r="A6" s="38" t="s">
        <v>425</v>
      </c>
      <c r="C6" s="112" t="s">
        <v>426</v>
      </c>
      <c r="G6" s="38" t="s">
        <v>427</v>
      </c>
      <c r="I6" s="38" t="s">
        <v>428</v>
      </c>
    </row>
    <row r="7" spans="1:11">
      <c r="A7" s="38" t="s">
        <v>429</v>
      </c>
      <c r="C7" s="112" t="s">
        <v>430</v>
      </c>
      <c r="G7" s="38" t="s">
        <v>431</v>
      </c>
      <c r="I7" s="38" t="s">
        <v>79</v>
      </c>
    </row>
    <row r="8" spans="1:11">
      <c r="C8" s="111" t="s">
        <v>432</v>
      </c>
      <c r="G8" s="38" t="s">
        <v>433</v>
      </c>
      <c r="I8" s="38" t="s">
        <v>434</v>
      </c>
    </row>
    <row r="9" spans="1:11">
      <c r="C9" s="112" t="s">
        <v>61</v>
      </c>
      <c r="I9" s="38" t="s">
        <v>96</v>
      </c>
    </row>
    <row r="10" spans="1:11">
      <c r="C10" s="112" t="s">
        <v>306</v>
      </c>
    </row>
    <row r="11" spans="1:11">
      <c r="C11" s="112" t="s">
        <v>435</v>
      </c>
    </row>
    <row r="12" spans="1:11">
      <c r="C12" s="111" t="s">
        <v>436</v>
      </c>
    </row>
    <row r="13" spans="1:11">
      <c r="C13" s="112" t="s">
        <v>437</v>
      </c>
    </row>
    <row r="14" spans="1:11">
      <c r="C14" s="112" t="s">
        <v>438</v>
      </c>
    </row>
    <row r="15" spans="1:11">
      <c r="C15" s="111" t="s">
        <v>53</v>
      </c>
    </row>
    <row r="16" spans="1:11">
      <c r="C16" s="112" t="s">
        <v>127</v>
      </c>
    </row>
    <row r="17" spans="3:3">
      <c r="C17" s="112" t="s">
        <v>439</v>
      </c>
    </row>
    <row r="18" spans="3:3">
      <c r="C18" s="112" t="s">
        <v>36</v>
      </c>
    </row>
    <row r="19" spans="3:3">
      <c r="C19" s="111" t="s">
        <v>440</v>
      </c>
    </row>
    <row r="20" spans="3:3">
      <c r="C20" s="112" t="s">
        <v>441</v>
      </c>
    </row>
    <row r="21" spans="3:3">
      <c r="C21" s="112" t="s">
        <v>166</v>
      </c>
    </row>
    <row r="22" spans="3:3">
      <c r="C22" s="111" t="s">
        <v>442</v>
      </c>
    </row>
    <row r="23" spans="3:3">
      <c r="C23" s="112" t="s">
        <v>443</v>
      </c>
    </row>
    <row r="24" spans="3:3">
      <c r="C24" s="112" t="s">
        <v>187</v>
      </c>
    </row>
    <row r="25" spans="3:3">
      <c r="C25" s="112" t="s">
        <v>444</v>
      </c>
    </row>
    <row r="26" spans="3:3">
      <c r="C26" s="112" t="s">
        <v>445</v>
      </c>
    </row>
    <row r="27" spans="3:3">
      <c r="C27" s="111" t="s">
        <v>446</v>
      </c>
    </row>
    <row r="28" spans="3:3">
      <c r="C28" s="112" t="s">
        <v>447</v>
      </c>
    </row>
    <row r="29" spans="3:3">
      <c r="C29" s="112" t="s">
        <v>448</v>
      </c>
    </row>
    <row r="30" spans="3:3">
      <c r="C30" s="111" t="s">
        <v>449</v>
      </c>
    </row>
    <row r="31" spans="3:3">
      <c r="C31" s="112" t="s">
        <v>449</v>
      </c>
    </row>
    <row r="32" spans="3:3">
      <c r="C32" s="112" t="s">
        <v>218</v>
      </c>
    </row>
    <row r="33" spans="3:3">
      <c r="C33" s="112" t="s">
        <v>450</v>
      </c>
    </row>
    <row r="34" spans="3:3">
      <c r="C34" s="111" t="s">
        <v>143</v>
      </c>
    </row>
    <row r="35" spans="3:3">
      <c r="C35" s="112" t="s">
        <v>451</v>
      </c>
    </row>
    <row r="36" spans="3:3">
      <c r="C36" s="112" t="s">
        <v>452</v>
      </c>
    </row>
    <row r="37" spans="3:3">
      <c r="C37" s="111" t="s">
        <v>453</v>
      </c>
    </row>
    <row r="38" spans="3:3">
      <c r="C38" s="112" t="s">
        <v>454</v>
      </c>
    </row>
    <row r="39" spans="3:3">
      <c r="C39" s="112" t="s">
        <v>455</v>
      </c>
    </row>
    <row r="40" spans="3:3">
      <c r="C40" s="112" t="s">
        <v>456</v>
      </c>
    </row>
    <row r="41" spans="3:3">
      <c r="C41" s="112" t="s">
        <v>457</v>
      </c>
    </row>
    <row r="42" spans="3:3">
      <c r="C42" s="112" t="s">
        <v>458</v>
      </c>
    </row>
    <row r="43" spans="3:3">
      <c r="C43" s="111" t="s">
        <v>459</v>
      </c>
    </row>
    <row r="44" spans="3:3">
      <c r="C44" s="112" t="s">
        <v>460</v>
      </c>
    </row>
    <row r="45" spans="3:3">
      <c r="C45" s="112" t="s">
        <v>461</v>
      </c>
    </row>
    <row r="46" spans="3:3">
      <c r="C46" s="112" t="s">
        <v>462</v>
      </c>
    </row>
    <row r="47" spans="3:3">
      <c r="C47" s="112" t="s">
        <v>224</v>
      </c>
    </row>
    <row r="48" spans="3:3">
      <c r="C48" s="112" t="s">
        <v>463</v>
      </c>
    </row>
    <row r="49" spans="3:3">
      <c r="C49" s="111" t="s">
        <v>464</v>
      </c>
    </row>
    <row r="50" spans="3:3">
      <c r="C50" s="111" t="s">
        <v>239</v>
      </c>
    </row>
    <row r="51" spans="3:3">
      <c r="C51" s="111" t="s">
        <v>102</v>
      </c>
    </row>
    <row r="52" spans="3:3">
      <c r="C52" s="112" t="s">
        <v>228</v>
      </c>
    </row>
    <row r="53" spans="3:3">
      <c r="C53" s="112" t="s">
        <v>96</v>
      </c>
    </row>
    <row r="54" spans="3:3">
      <c r="C54" s="112" t="s">
        <v>274</v>
      </c>
    </row>
    <row r="55" spans="3:3">
      <c r="C55" s="112" t="s">
        <v>156</v>
      </c>
    </row>
    <row r="56" spans="3:3">
      <c r="C56" s="112" t="s">
        <v>281</v>
      </c>
    </row>
    <row r="57" spans="3:3">
      <c r="C57" s="112" t="s">
        <v>294</v>
      </c>
    </row>
    <row r="58" spans="3:3">
      <c r="C58" s="112" t="s">
        <v>207</v>
      </c>
    </row>
    <row r="59" spans="3:3">
      <c r="C59" s="112" t="s">
        <v>465</v>
      </c>
    </row>
    <row r="60" spans="3:3">
      <c r="C60" s="112" t="s">
        <v>200</v>
      </c>
    </row>
    <row r="61" spans="3:3">
      <c r="C61" s="112" t="s">
        <v>77</v>
      </c>
    </row>
    <row r="62" spans="3:3">
      <c r="C62" s="112" t="s">
        <v>213</v>
      </c>
    </row>
    <row r="63" spans="3:3">
      <c r="C63" s="17"/>
    </row>
  </sheetData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1"/>
  <sheetViews>
    <sheetView workbookViewId="0">
      <selection activeCell="F53" sqref="F53"/>
    </sheetView>
  </sheetViews>
  <sheetFormatPr defaultRowHeight="1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/>
    <row r="2" spans="2:11" ht="21">
      <c r="B2" s="34" t="s">
        <v>466</v>
      </c>
      <c r="C2" s="35"/>
      <c r="D2" s="35"/>
      <c r="E2" s="35"/>
      <c r="F2" s="35"/>
      <c r="G2" s="35"/>
      <c r="H2" s="35"/>
      <c r="I2" s="35"/>
      <c r="J2" s="35"/>
      <c r="K2" s="36"/>
    </row>
    <row r="3" spans="2:11" ht="31.5">
      <c r="B3" s="113" t="s">
        <v>467</v>
      </c>
      <c r="C3" s="114" t="s">
        <v>468</v>
      </c>
      <c r="D3" s="114" t="s">
        <v>469</v>
      </c>
      <c r="E3" s="114" t="s">
        <v>470</v>
      </c>
      <c r="F3" s="114" t="s">
        <v>471</v>
      </c>
      <c r="G3" s="114" t="s">
        <v>472</v>
      </c>
      <c r="H3" s="114" t="s">
        <v>473</v>
      </c>
      <c r="I3" s="114" t="s">
        <v>474</v>
      </c>
      <c r="J3" s="114" t="s">
        <v>475</v>
      </c>
      <c r="K3" s="115" t="s">
        <v>476</v>
      </c>
    </row>
    <row r="4" spans="2:11" ht="22.5" customHeight="1" thickBot="1">
      <c r="B4" s="116">
        <f>COUNT('Planilha de Controle'!M31:M57)/COUNT('Planilha de Controle'!M5:M72)</f>
        <v>0.33962264150943394</v>
      </c>
      <c r="C4" s="117">
        <f>SUM('Planilha de Controle'!M31:M57)/SUM('Planilha de Controle'!M5:M72)</f>
        <v>0.69176698816511972</v>
      </c>
      <c r="D4" s="117">
        <f>(4669230.04-3598181.5)/4669230.04</f>
        <v>0.22938440188738271</v>
      </c>
      <c r="E4" s="118">
        <f>4669230.04-3598181.5</f>
        <v>1071048.54</v>
      </c>
      <c r="F4" s="117" t="e">
        <f>('Planilha de Controle'!#REF!+'Planilha de Controle'!#REF!+'Planilha de Controle'!#REF!+'Planilha de Controle'!#REF!+'Planilha de Controle'!#REF!)/SUM('Planilha de Controle'!M5:M72)</f>
        <v>#REF!</v>
      </c>
      <c r="G4" s="117">
        <f>SUM('Planilha de Controle'!M5:M8)/SUM('Planilha de Controle'!M5:M72)</f>
        <v>3.4060970841923978E-2</v>
      </c>
      <c r="H4" s="117">
        <f>SUM('Planilha de Controle'!M60:M68)/SUM('Planilha de Controle'!M5:M72)</f>
        <v>9.5926464491563557E-2</v>
      </c>
      <c r="I4" s="117">
        <f>46/76</f>
        <v>0.60526315789473684</v>
      </c>
      <c r="J4" s="117">
        <f>25/76</f>
        <v>0.32894736842105265</v>
      </c>
      <c r="K4" s="119">
        <f>5/76</f>
        <v>6.5789473684210523E-2</v>
      </c>
    </row>
    <row r="9" spans="2:11">
      <c r="J9" s="14"/>
      <c r="K9" s="14"/>
    </row>
    <row r="11" spans="2:11">
      <c r="J11" s="1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1AAF20-BA54-4C3B-9206-8CB76C00D1F2}"/>
</file>

<file path=customXml/itemProps2.xml><?xml version="1.0" encoding="utf-8"?>
<ds:datastoreItem xmlns:ds="http://schemas.openxmlformats.org/officeDocument/2006/customXml" ds:itemID="{C48C70D3-F928-4A46-84E2-3AA26305D598}"/>
</file>

<file path=customXml/itemProps3.xml><?xml version="1.0" encoding="utf-8"?>
<ds:datastoreItem xmlns:ds="http://schemas.openxmlformats.org/officeDocument/2006/customXml" ds:itemID="{F25975F8-9B35-419C-A706-D290CC97C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Thiago da Cunha e Souza</cp:lastModifiedBy>
  <cp:revision/>
  <dcterms:created xsi:type="dcterms:W3CDTF">2015-03-25T12:47:19Z</dcterms:created>
  <dcterms:modified xsi:type="dcterms:W3CDTF">2022-07-12T18:44:10Z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